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shimojima\Desktop\★諸経費関係★\◆◆◆R2工事諸経費\03_R2調査票\03_空港調査票\201207版_修正\01_入力システム\"/>
    </mc:Choice>
  </mc:AlternateContent>
  <xr:revisionPtr revIDLastSave="0" documentId="13_ncr:1_{D1CEF85C-2C34-45F8-9C64-7B9114E023C2}" xr6:coauthVersionLast="45" xr6:coauthVersionMax="45" xr10:uidLastSave="{00000000-0000-0000-0000-000000000000}"/>
  <workbookProtection workbookAlgorithmName="SHA-512" workbookHashValue="MlKMaP8Qb1BovZsA5AEblk0Z3dGTvAVSbuIFGKl17VgkbwhyIlMmCnvk74nLbqKadxgIRAr3cNUGXx+o8Wm1aQ==" workbookSaltValue="ARpQRQnJ+Trb58nb96TrZg==" workbookSpinCount="100000" lockStructure="1"/>
  <bookViews>
    <workbookView xWindow="28680" yWindow="-120" windowWidth="29040" windowHeight="15840" tabRatio="565" xr2:uid="{00000000-000D-0000-FFFF-FFFF00000000}"/>
  </bookViews>
  <sheets>
    <sheet name="開始画面" sheetId="24" r:id="rId1"/>
    <sheet name="工事情報" sheetId="25" r:id="rId2"/>
    <sheet name="一般事項" sheetId="9" r:id="rId3"/>
    <sheet name="発注１" sheetId="20" r:id="rId4"/>
    <sheet name="発注２" sheetId="21" r:id="rId5"/>
    <sheet name="発注３" sheetId="22" state="hidden" r:id="rId6"/>
    <sheet name="KKS" sheetId="23" state="hidden" r:id="rId7"/>
    <sheet name="基礎データ" sheetId="26" state="hidden" r:id="rId8"/>
  </sheets>
  <definedNames>
    <definedName name="_xlnm._FilterDatabase" localSheetId="3" hidden="1">発注１!#REF!</definedName>
    <definedName name="_xlnm.Print_Area" localSheetId="2">一般事項!$B$1:$H$57</definedName>
    <definedName name="_xlnm.Print_Area" localSheetId="1">工事情報!$B$2:$I$57</definedName>
    <definedName name="_xlnm.Print_Area" localSheetId="3">発注１!$A$1:$AJ$27</definedName>
    <definedName name="年">発注１!$AF$7:$AF$17</definedName>
    <definedName name="発注年度">一般事項!$Y$2:$Y$7</definedName>
    <definedName name="平成29改定以前_共通仮設">一般事項!$N$35:$N$38</definedName>
    <definedName name="平成30改定以降_共通仮設">一般事項!$J$35:$J$40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0" l="1"/>
  <c r="F15" i="9" l="1"/>
  <c r="J31" i="9"/>
  <c r="F17" i="9" l="1"/>
  <c r="F13" i="9"/>
  <c r="E16" i="9" l="1"/>
  <c r="G22" i="21" l="1"/>
  <c r="F22" i="21"/>
  <c r="H46" i="21"/>
  <c r="H43" i="21"/>
  <c r="F24" i="21"/>
  <c r="H32" i="21"/>
  <c r="F47" i="21" l="1"/>
  <c r="H13" i="21" l="1"/>
  <c r="H12" i="21"/>
  <c r="H38" i="21" l="1"/>
  <c r="H31" i="21"/>
  <c r="P5" i="26" l="1"/>
  <c r="O5" i="26"/>
  <c r="M5" i="26"/>
  <c r="L5" i="26"/>
  <c r="I5" i="26"/>
  <c r="H5" i="26"/>
  <c r="E5" i="26"/>
  <c r="A5" i="26" s="1"/>
  <c r="D5" i="26"/>
  <c r="C5" i="26"/>
  <c r="E17" i="9" l="1"/>
  <c r="H16" i="9" s="1"/>
  <c r="E14" i="9"/>
  <c r="J14" i="25"/>
  <c r="J14" i="9" s="1"/>
  <c r="E5" i="25"/>
  <c r="E6" i="25"/>
  <c r="X2" i="25"/>
  <c r="B2" i="23"/>
  <c r="O18" i="21"/>
  <c r="O8" i="21"/>
  <c r="H21" i="21"/>
  <c r="H20" i="21"/>
  <c r="H18" i="21"/>
  <c r="H17" i="21"/>
  <c r="H16" i="21"/>
  <c r="H15" i="21"/>
  <c r="H14" i="21"/>
  <c r="H11" i="21"/>
  <c r="H10" i="21"/>
  <c r="H9" i="21"/>
  <c r="H8" i="21"/>
  <c r="F16" i="9"/>
  <c r="E52" i="9"/>
  <c r="F9" i="25"/>
  <c r="F8" i="25"/>
  <c r="F7" i="25"/>
  <c r="F6" i="25"/>
  <c r="F4" i="25"/>
  <c r="F3" i="25"/>
  <c r="F26" i="21"/>
  <c r="G26" i="21"/>
  <c r="G47" i="21"/>
  <c r="H48" i="21"/>
  <c r="H49" i="21"/>
  <c r="G60" i="21"/>
  <c r="G59" i="21"/>
  <c r="G58" i="21"/>
  <c r="H55" i="21"/>
  <c r="H27" i="21"/>
  <c r="H28" i="21"/>
  <c r="F4" i="9"/>
  <c r="F5" i="9"/>
  <c r="F6" i="9"/>
  <c r="F7" i="9"/>
  <c r="F8" i="9"/>
  <c r="F9" i="9"/>
  <c r="J1" i="22"/>
  <c r="J2" i="22" s="1"/>
  <c r="AE7" i="20"/>
  <c r="AE8" i="20"/>
  <c r="AE9" i="20"/>
  <c r="AE10" i="20"/>
  <c r="AE11" i="20"/>
  <c r="AE12" i="20"/>
  <c r="T13" i="20"/>
  <c r="S13" i="20"/>
  <c r="H40" i="21"/>
  <c r="H52" i="21"/>
  <c r="H51" i="21"/>
  <c r="H50" i="21"/>
  <c r="H45" i="21"/>
  <c r="H44" i="21"/>
  <c r="H42" i="21"/>
  <c r="H41" i="21"/>
  <c r="H39" i="21"/>
  <c r="H37" i="21"/>
  <c r="H36" i="21"/>
  <c r="H35" i="21"/>
  <c r="H30" i="21"/>
  <c r="H29" i="21"/>
  <c r="H25" i="21"/>
  <c r="F25" i="22"/>
  <c r="F27" i="22"/>
  <c r="F26" i="22"/>
  <c r="F28" i="22"/>
  <c r="E31" i="22"/>
  <c r="J3" i="22"/>
  <c r="F14" i="9" l="1"/>
  <c r="H14" i="9" s="1"/>
  <c r="J16" i="9"/>
  <c r="F23" i="21"/>
  <c r="H15" i="9"/>
  <c r="F5" i="25"/>
  <c r="H5" i="25" s="1"/>
  <c r="H47" i="21"/>
  <c r="H26" i="21"/>
  <c r="G24" i="21"/>
  <c r="G23" i="21" s="1"/>
  <c r="G53" i="21" s="1"/>
  <c r="AE13" i="20"/>
  <c r="F24" i="22" s="1"/>
  <c r="J16" i="25"/>
  <c r="H24" i="21" l="1"/>
  <c r="F29" i="22" s="1"/>
  <c r="F30" i="22" s="1"/>
  <c r="F31" i="22" s="1"/>
  <c r="H23" i="21"/>
  <c r="H22" i="21"/>
  <c r="F53" i="21"/>
  <c r="H53" i="21" s="1"/>
</calcChain>
</file>

<file path=xl/sharedStrings.xml><?xml version="1.0" encoding="utf-8"?>
<sst xmlns="http://schemas.openxmlformats.org/spreadsheetml/2006/main" count="1340" uniqueCount="791">
  <si>
    <t>工種コード</t>
  </si>
  <si>
    <t>一般事項</t>
  </si>
  <si>
    <t>氏名</t>
  </si>
  <si>
    <t>役職名</t>
  </si>
  <si>
    <t>TEL</t>
    <phoneticPr fontId="2"/>
  </si>
  <si>
    <r>
      <t>F</t>
    </r>
    <r>
      <rPr>
        <sz val="11"/>
        <rFont val="ＭＳ Ｐゴシック"/>
        <family val="3"/>
        <charset val="128"/>
      </rPr>
      <t>AX</t>
    </r>
    <phoneticPr fontId="2"/>
  </si>
  <si>
    <t>施工場所コード</t>
    <rPh sb="0" eb="2">
      <t>セコウ</t>
    </rPh>
    <rPh sb="2" eb="4">
      <t>バショ</t>
    </rPh>
    <phoneticPr fontId="2"/>
  </si>
  <si>
    <t>発注者側記入者</t>
    <phoneticPr fontId="2"/>
  </si>
  <si>
    <t>地域特性コード</t>
    <phoneticPr fontId="2"/>
  </si>
  <si>
    <t>（例1234-1111-2222)</t>
    <rPh sb="1" eb="2">
      <t>レイ</t>
    </rPh>
    <phoneticPr fontId="2"/>
  </si>
  <si>
    <t>（例1234-1111-3333)</t>
    <rPh sb="1" eb="2">
      <t>レイ</t>
    </rPh>
    <phoneticPr fontId="2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</si>
  <si>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</si>
  <si>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</si>
  <si>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発注者別内部ｺｰﾄﾞ</t>
    <phoneticPr fontId="3"/>
  </si>
  <si>
    <t>Ⅰ</t>
    <phoneticPr fontId="2"/>
  </si>
  <si>
    <t>Ⅱ</t>
    <phoneticPr fontId="3"/>
  </si>
  <si>
    <t>一般事項</t>
    <rPh sb="0" eb="2">
      <t>イッパン</t>
    </rPh>
    <rPh sb="2" eb="4">
      <t>ジコウ</t>
    </rPh>
    <phoneticPr fontId="3"/>
  </si>
  <si>
    <t>001：北海道</t>
  </si>
  <si>
    <t>002：青森県</t>
  </si>
  <si>
    <t>003：岩手県</t>
  </si>
  <si>
    <t>004：宮城県</t>
  </si>
  <si>
    <t>005：秋田県</t>
  </si>
  <si>
    <t>006：山形県</t>
  </si>
  <si>
    <t>007：福島県</t>
  </si>
  <si>
    <t>008：茨城県</t>
  </si>
  <si>
    <t>009：栃木県</t>
  </si>
  <si>
    <t>010：群馬県</t>
  </si>
  <si>
    <t>011：埼玉県</t>
  </si>
  <si>
    <t>012：千葉県</t>
  </si>
  <si>
    <t>013：東京都</t>
  </si>
  <si>
    <t>014：神奈川県</t>
  </si>
  <si>
    <t>015：新潟県</t>
  </si>
  <si>
    <t>016：富山県</t>
  </si>
  <si>
    <t>017：石川県</t>
  </si>
  <si>
    <t>018：福井県</t>
  </si>
  <si>
    <t>019：山梨県</t>
  </si>
  <si>
    <t>020：長野県</t>
  </si>
  <si>
    <t>021：岐阜県</t>
  </si>
  <si>
    <t>022：静岡県</t>
  </si>
  <si>
    <t>023：愛知県</t>
  </si>
  <si>
    <t>024：三重県</t>
  </si>
  <si>
    <t>025：滋賀県</t>
  </si>
  <si>
    <t>026：京都府</t>
  </si>
  <si>
    <t>027：大阪府</t>
  </si>
  <si>
    <t>028：兵庫県</t>
  </si>
  <si>
    <t>029：奈良県</t>
  </si>
  <si>
    <t>030：和歌山県</t>
  </si>
  <si>
    <t>031：鳥取県</t>
  </si>
  <si>
    <t>032：島根県</t>
  </si>
  <si>
    <t>033：岡山県</t>
  </si>
  <si>
    <t>034：広島県</t>
  </si>
  <si>
    <t>035：山口県</t>
  </si>
  <si>
    <t>036：徳島県</t>
  </si>
  <si>
    <t>037：香川県</t>
  </si>
  <si>
    <t>038：愛媛県</t>
  </si>
  <si>
    <t>039：高知県</t>
  </si>
  <si>
    <t>040：福岡県</t>
  </si>
  <si>
    <t>041：佐賀県</t>
  </si>
  <si>
    <t>042：長崎県</t>
  </si>
  <si>
    <t>043：熊本県</t>
  </si>
  <si>
    <t>044：大分県</t>
  </si>
  <si>
    <t>045：宮崎県</t>
  </si>
  <si>
    <t>046：鹿児島県</t>
  </si>
  <si>
    <t>047：沖縄県</t>
  </si>
  <si>
    <t>048：札幌市</t>
  </si>
  <si>
    <t>049：横浜市</t>
  </si>
  <si>
    <t>050：川崎市</t>
  </si>
  <si>
    <t>051：名古屋市</t>
  </si>
  <si>
    <t>052：京都市</t>
  </si>
  <si>
    <t>053：大阪市</t>
  </si>
  <si>
    <t>054：神戸市</t>
  </si>
  <si>
    <t>055：北九州市</t>
  </si>
  <si>
    <t>056：福岡市</t>
  </si>
  <si>
    <t>057：広島市</t>
  </si>
  <si>
    <t>058：仙台市</t>
  </si>
  <si>
    <t>059：千葉市</t>
  </si>
  <si>
    <t>999：その他</t>
  </si>
  <si>
    <t>101：東北地方整備局</t>
  </si>
  <si>
    <t>102：関東地方整備局</t>
  </si>
  <si>
    <t>103：北陸地方整備局</t>
  </si>
  <si>
    <t>104：中部地方整備局</t>
  </si>
  <si>
    <t>105：近畿地方整備局</t>
  </si>
  <si>
    <t>106：中国地方整備局</t>
  </si>
  <si>
    <t>107：四国地方整備局</t>
  </si>
  <si>
    <t>108：九州地方整備局</t>
  </si>
  <si>
    <t>109：北海道開発局</t>
  </si>
  <si>
    <t>110：沖縄総合事務局</t>
  </si>
  <si>
    <t>301：東北農政局</t>
  </si>
  <si>
    <t>302：関東農政局</t>
  </si>
  <si>
    <t>303：北陸農政局</t>
  </si>
  <si>
    <t>304：東海農政局</t>
  </si>
  <si>
    <t>305：近畿農政局</t>
  </si>
  <si>
    <t>306：中国四国農政局</t>
  </si>
  <si>
    <t>307：九州農政局</t>
  </si>
  <si>
    <t>308：前橋営林局</t>
  </si>
  <si>
    <t>309：長野営林局</t>
  </si>
  <si>
    <t>310：東京営林局</t>
  </si>
  <si>
    <t>211：名古屋港管理組合</t>
  </si>
  <si>
    <t>212：四日市港管理組合</t>
  </si>
  <si>
    <t>213：境港管理組合</t>
  </si>
  <si>
    <t>214：苫小牧港管理組合</t>
  </si>
  <si>
    <t>215：新居浜港務局</t>
  </si>
  <si>
    <t>216：東京航空局</t>
  </si>
  <si>
    <t>217：大阪航空局</t>
  </si>
  <si>
    <t>218：新東京国際空港公団</t>
  </si>
  <si>
    <t>219：石狩湾新港</t>
  </si>
  <si>
    <t>601：北海道支社</t>
  </si>
  <si>
    <t>602：東北支社</t>
  </si>
  <si>
    <t>605：中国支社</t>
  </si>
  <si>
    <t>606：四国支社</t>
  </si>
  <si>
    <t>607：九州支社</t>
  </si>
  <si>
    <t>703：千葉地域支社</t>
  </si>
  <si>
    <t>704：千葉ニュータウン事業本部</t>
  </si>
  <si>
    <t>705：神奈川地域支社</t>
  </si>
  <si>
    <t>706：埼玉地域支社</t>
  </si>
  <si>
    <t>707：茨城地域支社</t>
  </si>
  <si>
    <t xml:space="preserve">708：中部支社 </t>
  </si>
  <si>
    <t xml:space="preserve">712：九州支社 </t>
  </si>
  <si>
    <t>1：市街地</t>
  </si>
  <si>
    <t>3：地　方（一般交通等の影響を受ける地区）</t>
  </si>
  <si>
    <t>4：地　方（一般交通等の影響を受けない地区）</t>
  </si>
  <si>
    <t>1：一般道路</t>
    <rPh sb="2" eb="4">
      <t>イッパン</t>
    </rPh>
    <rPh sb="4" eb="6">
      <t>ドウロ</t>
    </rPh>
    <phoneticPr fontId="2"/>
  </si>
  <si>
    <t>2：自動車専用道路</t>
    <rPh sb="2" eb="5">
      <t>ジドウシャ</t>
    </rPh>
    <rPh sb="5" eb="7">
      <t>センヨウ</t>
    </rPh>
    <rPh sb="7" eb="9">
      <t>ドウロ</t>
    </rPh>
    <phoneticPr fontId="2"/>
  </si>
  <si>
    <t>3：自動車専用道路及び鉄道等に近接又は交差する場所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phoneticPr fontId="2"/>
  </si>
  <si>
    <t>4：上記以外の工事場所 （但し、空港制限区域内工事は除く）</t>
    <rPh sb="2" eb="4">
      <t>ジョウキ</t>
    </rPh>
    <rPh sb="4" eb="6">
      <t>イガイ</t>
    </rPh>
    <rPh sb="7" eb="9">
      <t>コウジ</t>
    </rPh>
    <rPh sb="9" eb="11">
      <t>バショ</t>
    </rPh>
    <rPh sb="13" eb="14">
      <t>タダ</t>
    </rPh>
    <rPh sb="16" eb="18">
      <t>クウコウ</t>
    </rPh>
    <rPh sb="18" eb="20">
      <t>セイゲン</t>
    </rPh>
    <rPh sb="20" eb="22">
      <t>クイキ</t>
    </rPh>
    <rPh sb="22" eb="23">
      <t>ナイ</t>
    </rPh>
    <rPh sb="23" eb="25">
      <t>コウジ</t>
    </rPh>
    <rPh sb="26" eb="27">
      <t>ノゾ</t>
    </rPh>
    <phoneticPr fontId="2"/>
  </si>
  <si>
    <t>6：空港制限区域内工事 上記以外の工事場所</t>
    <rPh sb="12" eb="14">
      <t>ジョウキ</t>
    </rPh>
    <rPh sb="14" eb="16">
      <t>イガイ</t>
    </rPh>
    <rPh sb="17" eb="19">
      <t>コウジ</t>
    </rPh>
    <rPh sb="19" eb="21">
      <t>バショ</t>
    </rPh>
    <phoneticPr fontId="2"/>
  </si>
  <si>
    <t>表－４下水</t>
    <rPh sb="0" eb="1">
      <t>ヒョウ</t>
    </rPh>
    <rPh sb="3" eb="5">
      <t>ゲスイ</t>
    </rPh>
    <phoneticPr fontId="3"/>
  </si>
  <si>
    <r>
      <t>297：フィルダム工事</t>
    </r>
    <r>
      <rPr>
        <sz val="11"/>
        <rFont val="ＭＳ Ｐゴシック"/>
        <family val="3"/>
        <charset val="128"/>
      </rPr>
      <t>(農)</t>
    </r>
    <rPh sb="12" eb="13">
      <t>ノウ</t>
    </rPh>
    <phoneticPr fontId="3"/>
  </si>
  <si>
    <r>
      <t>298：コンクリートダム工事</t>
    </r>
    <r>
      <rPr>
        <sz val="11"/>
        <rFont val="ＭＳ Ｐゴシック"/>
        <family val="3"/>
        <charset val="128"/>
      </rPr>
      <t>(農)</t>
    </r>
    <rPh sb="15" eb="16">
      <t>ノウ</t>
    </rPh>
    <phoneticPr fontId="3"/>
  </si>
  <si>
    <t>5：下水道局</t>
    <phoneticPr fontId="3"/>
  </si>
  <si>
    <t>1：国土交通省(建設)</t>
  </si>
  <si>
    <t>2：国土交通省(港湾)</t>
  </si>
  <si>
    <t>3：国土交通省(航空)</t>
  </si>
  <si>
    <t>4：農林水産省</t>
  </si>
  <si>
    <t>工事名</t>
    <rPh sb="0" eb="2">
      <t>コウジ</t>
    </rPh>
    <rPh sb="2" eb="3">
      <t>メイ</t>
    </rPh>
    <phoneticPr fontId="3"/>
  </si>
  <si>
    <r>
      <t>299：海岸工事(農)</t>
    </r>
    <r>
      <rPr>
        <sz val="11"/>
        <rFont val="ＭＳ Ｐゴシック"/>
        <family val="3"/>
        <charset val="128"/>
      </rPr>
      <t/>
    </r>
    <rPh sb="9" eb="10">
      <t>ノウ</t>
    </rPh>
    <phoneticPr fontId="3"/>
  </si>
  <si>
    <t>補正値</t>
    <rPh sb="0" eb="2">
      <t>ホセイ</t>
    </rPh>
    <rPh sb="2" eb="3">
      <t>アタイ</t>
    </rPh>
    <phoneticPr fontId="3"/>
  </si>
  <si>
    <r>
      <t>313：海岸工事</t>
    </r>
    <r>
      <rPr>
        <sz val="11"/>
        <rFont val="ＭＳ Ｐゴシック"/>
        <family val="3"/>
        <charset val="128"/>
      </rPr>
      <t>(港)</t>
    </r>
    <rPh sb="9" eb="10">
      <t>ミナト</t>
    </rPh>
    <phoneticPr fontId="3"/>
  </si>
  <si>
    <t>1：特定重要港湾</t>
    <rPh sb="2" eb="4">
      <t>トクテイ</t>
    </rPh>
    <rPh sb="4" eb="6">
      <t>ジュウヨウ</t>
    </rPh>
    <rPh sb="6" eb="8">
      <t>コウワン</t>
    </rPh>
    <phoneticPr fontId="3"/>
  </si>
  <si>
    <t>2：重要港湾・地方港湾（１）</t>
    <rPh sb="2" eb="4">
      <t>ジュウヨウ</t>
    </rPh>
    <rPh sb="4" eb="6">
      <t>コウワン</t>
    </rPh>
    <rPh sb="7" eb="9">
      <t>チホウ</t>
    </rPh>
    <rPh sb="9" eb="11">
      <t>コウワン</t>
    </rPh>
    <phoneticPr fontId="3"/>
  </si>
  <si>
    <t>3：地方港湾（２）</t>
    <phoneticPr fontId="3"/>
  </si>
  <si>
    <t>4：地方港湾（3）（一般交通等の影響を受ける場合）</t>
    <rPh sb="22" eb="24">
      <t>バアイ</t>
    </rPh>
    <phoneticPr fontId="3"/>
  </si>
  <si>
    <t>地域特性</t>
    <rPh sb="0" eb="2">
      <t>チイキ</t>
    </rPh>
    <rPh sb="2" eb="4">
      <t>トクセイ</t>
    </rPh>
    <phoneticPr fontId="3"/>
  </si>
  <si>
    <t>メールアドレス</t>
    <phoneticPr fontId="3"/>
  </si>
  <si>
    <t>地域特性判定</t>
    <rPh sb="0" eb="2">
      <t>チイキ</t>
    </rPh>
    <rPh sb="2" eb="4">
      <t>トクセイ</t>
    </rPh>
    <rPh sb="4" eb="6">
      <t>ハンテイ</t>
    </rPh>
    <phoneticPr fontId="3"/>
  </si>
  <si>
    <t>選択項目</t>
    <rPh sb="0" eb="2">
      <t>センタク</t>
    </rPh>
    <rPh sb="2" eb="4">
      <t>コウモク</t>
    </rPh>
    <phoneticPr fontId="3"/>
  </si>
  <si>
    <t>日</t>
    <rPh sb="0" eb="1">
      <t>ヒ</t>
    </rPh>
    <phoneticPr fontId="3"/>
  </si>
  <si>
    <t>（単位：千円）</t>
    <rPh sb="1" eb="3">
      <t>タンイ</t>
    </rPh>
    <rPh sb="4" eb="6">
      <t>センエン</t>
    </rPh>
    <phoneticPr fontId="3"/>
  </si>
  <si>
    <t xml:space="preserve">区　分 </t>
    <rPh sb="0" eb="1">
      <t>ク</t>
    </rPh>
    <rPh sb="2" eb="3">
      <t>ブン</t>
    </rPh>
    <phoneticPr fontId="3"/>
  </si>
  <si>
    <t>費目内訳</t>
  </si>
  <si>
    <t>① 直接工事費</t>
  </si>
  <si>
    <t>(1) 材料費</t>
  </si>
  <si>
    <t>② 間接工事費</t>
  </si>
  <si>
    <t>①中止期間</t>
    <rPh sb="1" eb="3">
      <t>チュウシ</t>
    </rPh>
    <rPh sb="3" eb="5">
      <t>キカン</t>
    </rPh>
    <phoneticPr fontId="3"/>
  </si>
  <si>
    <t>回数</t>
    <rPh sb="0" eb="2">
      <t>カイスウ</t>
    </rPh>
    <phoneticPr fontId="3"/>
  </si>
  <si>
    <t>中止命令
の有無</t>
    <rPh sb="0" eb="2">
      <t>チュウシ</t>
    </rPh>
    <rPh sb="2" eb="4">
      <t>メイレイ</t>
    </rPh>
    <rPh sb="6" eb="8">
      <t>ウム</t>
    </rPh>
    <phoneticPr fontId="3"/>
  </si>
  <si>
    <t>全面・部分中止の例</t>
    <rPh sb="0" eb="2">
      <t>ゼンメン</t>
    </rPh>
    <rPh sb="3" eb="5">
      <t>ブブン</t>
    </rPh>
    <rPh sb="5" eb="7">
      <t>チュウシ</t>
    </rPh>
    <rPh sb="8" eb="9">
      <t>レイ</t>
    </rPh>
    <phoneticPr fontId="3"/>
  </si>
  <si>
    <t>第１回</t>
    <rPh sb="0" eb="2">
      <t>ダイイチ</t>
    </rPh>
    <rPh sb="2" eb="3">
      <t>カイ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</si>
  <si>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</si>
  <si>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</si>
  <si>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１．有　２．無</t>
    <rPh sb="2" eb="3">
      <t>ア</t>
    </rPh>
    <rPh sb="6" eb="7">
      <t>ナ</t>
    </rPh>
    <phoneticPr fontId="3"/>
  </si>
  <si>
    <t>１．全面　２．部分</t>
    <rPh sb="2" eb="4">
      <t>ゼンメン</t>
    </rPh>
    <rPh sb="7" eb="9">
      <t>ブブン</t>
    </rPh>
    <phoneticPr fontId="3"/>
  </si>
  <si>
    <t>第２回</t>
    <rPh sb="2" eb="3">
      <t>カイ</t>
    </rPh>
    <phoneticPr fontId="3"/>
  </si>
  <si>
    <t>１．有　２．無</t>
  </si>
  <si>
    <t>１．全面　２．部分</t>
  </si>
  <si>
    <t>第３回</t>
    <rPh sb="2" eb="3">
      <t>カイ</t>
    </rPh>
    <phoneticPr fontId="3"/>
  </si>
  <si>
    <t>第４回</t>
    <rPh sb="2" eb="3">
      <t>カイ</t>
    </rPh>
    <phoneticPr fontId="3"/>
  </si>
  <si>
    <t>第５回</t>
    <rPh sb="2" eb="3">
      <t>カイ</t>
    </rPh>
    <phoneticPr fontId="3"/>
  </si>
  <si>
    <t>第６回</t>
    <rPh sb="2" eb="3">
      <t>カイ</t>
    </rPh>
    <phoneticPr fontId="3"/>
  </si>
  <si>
    <t>②中止原因</t>
    <rPh sb="1" eb="3">
      <t>チュウシ</t>
    </rPh>
    <rPh sb="3" eb="5">
      <t>ゲンイン</t>
    </rPh>
    <phoneticPr fontId="3"/>
  </si>
  <si>
    <t>２．警察等との協議</t>
    <rPh sb="2" eb="4">
      <t>ケイサツ</t>
    </rPh>
    <rPh sb="4" eb="5">
      <t>ナド</t>
    </rPh>
    <rPh sb="7" eb="9">
      <t>キョウギ</t>
    </rPh>
    <phoneticPr fontId="3"/>
  </si>
  <si>
    <t>３．官公庁等との協議</t>
    <rPh sb="2" eb="5">
      <t>カンコウチョウ</t>
    </rPh>
    <rPh sb="5" eb="6">
      <t>ナド</t>
    </rPh>
    <rPh sb="8" eb="10">
      <t>キョウギ</t>
    </rPh>
    <phoneticPr fontId="3"/>
  </si>
  <si>
    <t>４．地下埋設物等の処理</t>
    <rPh sb="2" eb="4">
      <t>チカ</t>
    </rPh>
    <rPh sb="4" eb="6">
      <t>マイセツ</t>
    </rPh>
    <rPh sb="6" eb="7">
      <t>ブツ</t>
    </rPh>
    <rPh sb="7" eb="8">
      <t>ナド</t>
    </rPh>
    <rPh sb="9" eb="11">
      <t>ショリ</t>
    </rPh>
    <phoneticPr fontId="3"/>
  </si>
  <si>
    <t>５．予測できなかった地質等の変化</t>
    <rPh sb="2" eb="4">
      <t>ヨソク</t>
    </rPh>
    <rPh sb="10" eb="12">
      <t>チシツ</t>
    </rPh>
    <rPh sb="12" eb="13">
      <t>ナド</t>
    </rPh>
    <rPh sb="14" eb="16">
      <t>ヘンカ</t>
    </rPh>
    <phoneticPr fontId="3"/>
  </si>
  <si>
    <t>③中止命令内容</t>
    <rPh sb="1" eb="3">
      <t>チュウシ</t>
    </rPh>
    <rPh sb="3" eb="5">
      <t>メイレイ</t>
    </rPh>
    <rPh sb="5" eb="7">
      <t>ナイヨウ</t>
    </rPh>
    <phoneticPr fontId="3"/>
  </si>
  <si>
    <t>Ｂ．一時中止増分</t>
    <rPh sb="2" eb="4">
      <t>イチジ</t>
    </rPh>
    <rPh sb="4" eb="6">
      <t>チュウシ</t>
    </rPh>
    <rPh sb="6" eb="8">
      <t>ゾウブン</t>
    </rPh>
    <phoneticPr fontId="3"/>
  </si>
  <si>
    <t>(3) 労務費</t>
  </si>
  <si>
    <t>＊共通仮設費積算対象金額</t>
    <rPh sb="1" eb="3">
      <t>キョウツウ</t>
    </rPh>
    <rPh sb="3" eb="5">
      <t>カセツ</t>
    </rPh>
    <rPh sb="5" eb="6">
      <t>ヒ</t>
    </rPh>
    <rPh sb="6" eb="8">
      <t>セキサン</t>
    </rPh>
    <rPh sb="8" eb="10">
      <t>タイショウ</t>
    </rPh>
    <rPh sb="10" eb="12">
      <t>キンガク</t>
    </rPh>
    <phoneticPr fontId="3"/>
  </si>
  <si>
    <t>（発注者担当者で記入　３／３）</t>
    <rPh sb="1" eb="4">
      <t>ハッチュウシャ</t>
    </rPh>
    <rPh sb="4" eb="7">
      <t>タントウシャ</t>
    </rPh>
    <rPh sb="8" eb="10">
      <t>キニュウ</t>
    </rPh>
    <phoneticPr fontId="3"/>
  </si>
  <si>
    <t>工事一時中止による増分費用</t>
    <rPh sb="0" eb="2">
      <t>コウジ</t>
    </rPh>
    <rPh sb="2" eb="4">
      <t>イチジ</t>
    </rPh>
    <rPh sb="4" eb="6">
      <t>チュウシ</t>
    </rPh>
    <rPh sb="9" eb="11">
      <t>ゾウブン</t>
    </rPh>
    <rPh sb="11" eb="13">
      <t>ヒヨウ</t>
    </rPh>
    <phoneticPr fontId="3"/>
  </si>
  <si>
    <t>(5) 無償貸付機械等評価額</t>
    <phoneticPr fontId="3"/>
  </si>
  <si>
    <t>イ 運搬費</t>
    <phoneticPr fontId="3"/>
  </si>
  <si>
    <t>ロ 準備費</t>
    <phoneticPr fontId="3"/>
  </si>
  <si>
    <t>ハ 事業損失防止施設費</t>
    <phoneticPr fontId="3"/>
  </si>
  <si>
    <t>ニ 安全費</t>
    <phoneticPr fontId="3"/>
  </si>
  <si>
    <t>ホ 役務費</t>
    <phoneticPr fontId="3"/>
  </si>
  <si>
    <t>ヘ 技術管理費</t>
    <phoneticPr fontId="3"/>
  </si>
  <si>
    <t>ト 営繕費</t>
    <phoneticPr fontId="3"/>
  </si>
  <si>
    <t>チ その他</t>
    <phoneticPr fontId="3"/>
  </si>
  <si>
    <t>～</t>
    <phoneticPr fontId="3"/>
  </si>
  <si>
    <t>１．地元との協議</t>
    <phoneticPr fontId="3"/>
  </si>
  <si>
    <t>⑤ 別途調査等工事価格</t>
    <phoneticPr fontId="3"/>
  </si>
  <si>
    <t>×</t>
    <phoneticPr fontId="3"/>
  </si>
  <si>
    <t>○</t>
    <phoneticPr fontId="3"/>
  </si>
  <si>
    <t>T1</t>
    <phoneticPr fontId="3"/>
  </si>
  <si>
    <t>合計</t>
    <rPh sb="0" eb="2">
      <t>ゴウケイ</t>
    </rPh>
    <phoneticPr fontId="3"/>
  </si>
  <si>
    <t>積上げ項目</t>
    <rPh sb="0" eb="2">
      <t>ツミア</t>
    </rPh>
    <rPh sb="3" eb="5">
      <t>コウモク</t>
    </rPh>
    <phoneticPr fontId="3"/>
  </si>
  <si>
    <t>率項目</t>
    <rPh sb="0" eb="1">
      <t>リツ</t>
    </rPh>
    <rPh sb="1" eb="3">
      <t>コウモク</t>
    </rPh>
    <phoneticPr fontId="3"/>
  </si>
  <si>
    <t>増分費用</t>
    <rPh sb="0" eb="2">
      <t>ゾウブン</t>
    </rPh>
    <rPh sb="2" eb="4">
      <t>ヒヨウ</t>
    </rPh>
    <phoneticPr fontId="3"/>
  </si>
  <si>
    <t>積上げ項目合計</t>
    <rPh sb="0" eb="2">
      <t>ツミア</t>
    </rPh>
    <rPh sb="3" eb="5">
      <t>コウモク</t>
    </rPh>
    <rPh sb="5" eb="7">
      <t>ゴウケイ</t>
    </rPh>
    <phoneticPr fontId="3"/>
  </si>
  <si>
    <t>積上げ項目＋率項目</t>
    <phoneticPr fontId="3"/>
  </si>
  <si>
    <t>一時中止費目に用いた積算工種</t>
    <rPh sb="0" eb="2">
      <t>イチジ</t>
    </rPh>
    <rPh sb="2" eb="4">
      <t>チュウシ</t>
    </rPh>
    <rPh sb="4" eb="6">
      <t>ヒモク</t>
    </rPh>
    <rPh sb="7" eb="8">
      <t>モチ</t>
    </rPh>
    <rPh sb="10" eb="12">
      <t>セキサン</t>
    </rPh>
    <rPh sb="12" eb="13">
      <t>コウ</t>
    </rPh>
    <rPh sb="13" eb="14">
      <t>シュ</t>
    </rPh>
    <phoneticPr fontId="3"/>
  </si>
  <si>
    <t>G　=　dg ×　J</t>
    <phoneticPr fontId="3"/>
  </si>
  <si>
    <t>G：工事中止期間中の現場維持等の費用（率分）</t>
    <rPh sb="2" eb="4">
      <t>コウジ</t>
    </rPh>
    <rPh sb="4" eb="6">
      <t>チュウシ</t>
    </rPh>
    <rPh sb="6" eb="8">
      <t>キカン</t>
    </rPh>
    <rPh sb="8" eb="9">
      <t>チュウ</t>
    </rPh>
    <rPh sb="10" eb="12">
      <t>ゲンバ</t>
    </rPh>
    <rPh sb="12" eb="14">
      <t>イジ</t>
    </rPh>
    <rPh sb="14" eb="15">
      <t>ナド</t>
    </rPh>
    <rPh sb="16" eb="18">
      <t>ヒヨウ</t>
    </rPh>
    <rPh sb="19" eb="20">
      <t>リツ</t>
    </rPh>
    <rPh sb="20" eb="21">
      <t>ブン</t>
    </rPh>
    <phoneticPr fontId="3"/>
  </si>
  <si>
    <t>dg：一時中止に係る現場経費率（％ 小数点第４位四捨五入３位止め）</t>
    <rPh sb="3" eb="5">
      <t>イチジ</t>
    </rPh>
    <rPh sb="5" eb="7">
      <t>チュウシ</t>
    </rPh>
    <rPh sb="8" eb="9">
      <t>カカ</t>
    </rPh>
    <rPh sb="10" eb="12">
      <t>ゲンバ</t>
    </rPh>
    <rPh sb="12" eb="14">
      <t>ケイヒ</t>
    </rPh>
    <rPh sb="14" eb="15">
      <t>リツ</t>
    </rPh>
    <rPh sb="18" eb="21">
      <t>ショウスウテン</t>
    </rPh>
    <rPh sb="21" eb="22">
      <t>ダイ</t>
    </rPh>
    <rPh sb="23" eb="24">
      <t>イ</t>
    </rPh>
    <rPh sb="24" eb="28">
      <t>シシャゴニュウ</t>
    </rPh>
    <rPh sb="29" eb="30">
      <t>イ</t>
    </rPh>
    <rPh sb="30" eb="31">
      <t>ド</t>
    </rPh>
    <phoneticPr fontId="3"/>
  </si>
  <si>
    <t>J：対象額（一時中止時点の契約上の純工事費）（単位円1000円未満切捨て）</t>
    <rPh sb="2" eb="4">
      <t>タイショウ</t>
    </rPh>
    <rPh sb="4" eb="5">
      <t>ガク</t>
    </rPh>
    <rPh sb="6" eb="8">
      <t>イチジ</t>
    </rPh>
    <rPh sb="8" eb="10">
      <t>チュウシ</t>
    </rPh>
    <rPh sb="10" eb="12">
      <t>ジテン</t>
    </rPh>
    <rPh sb="13" eb="15">
      <t>ケイヤク</t>
    </rPh>
    <rPh sb="15" eb="16">
      <t>ジョウ</t>
    </rPh>
    <rPh sb="17" eb="18">
      <t>ジュン</t>
    </rPh>
    <rPh sb="18" eb="21">
      <t>コウジヒ</t>
    </rPh>
    <rPh sb="23" eb="25">
      <t>タンイ</t>
    </rPh>
    <rPh sb="25" eb="26">
      <t>エン</t>
    </rPh>
    <rPh sb="30" eb="31">
      <t>エン</t>
    </rPh>
    <rPh sb="31" eb="33">
      <t>ミマン</t>
    </rPh>
    <rPh sb="33" eb="35">
      <t>キリス</t>
    </rPh>
    <phoneticPr fontId="3"/>
  </si>
  <si>
    <t>N：一時中止日数（日）</t>
    <rPh sb="2" eb="4">
      <t>イチジ</t>
    </rPh>
    <rPh sb="4" eb="6">
      <t>チュウシ</t>
    </rPh>
    <rPh sb="6" eb="8">
      <t>ニッスウ</t>
    </rPh>
    <rPh sb="9" eb="10">
      <t>ヒ</t>
    </rPh>
    <phoneticPr fontId="3"/>
  </si>
  <si>
    <t>但し、部分中止の場合は、部分中止に伴う工事延期日数</t>
    <rPh sb="0" eb="1">
      <t>タダ</t>
    </rPh>
    <rPh sb="3" eb="5">
      <t>ブブン</t>
    </rPh>
    <rPh sb="5" eb="7">
      <t>チュウシ</t>
    </rPh>
    <rPh sb="8" eb="10">
      <t>バアイ</t>
    </rPh>
    <rPh sb="12" eb="14">
      <t>ブブン</t>
    </rPh>
    <rPh sb="14" eb="16">
      <t>チュウシ</t>
    </rPh>
    <rPh sb="17" eb="18">
      <t>トモナ</t>
    </rPh>
    <rPh sb="19" eb="21">
      <t>コウジ</t>
    </rPh>
    <rPh sb="21" eb="23">
      <t>エンキ</t>
    </rPh>
    <rPh sb="23" eb="25">
      <t>ニッスウ</t>
    </rPh>
    <phoneticPr fontId="3"/>
  </si>
  <si>
    <t>N=</t>
    <phoneticPr fontId="3"/>
  </si>
  <si>
    <t>A=</t>
    <phoneticPr fontId="3"/>
  </si>
  <si>
    <t>B=</t>
    <phoneticPr fontId="3"/>
  </si>
  <si>
    <t>b=</t>
    <phoneticPr fontId="3"/>
  </si>
  <si>
    <t>J=</t>
    <phoneticPr fontId="3"/>
  </si>
  <si>
    <t>河川工事</t>
    <phoneticPr fontId="3"/>
  </si>
  <si>
    <t>河川・道路構造物工事</t>
    <phoneticPr fontId="3"/>
  </si>
  <si>
    <t>海岸工事</t>
    <phoneticPr fontId="3"/>
  </si>
  <si>
    <t>道路改良工事</t>
    <phoneticPr fontId="3"/>
  </si>
  <si>
    <t>鋼橋架設工事</t>
    <phoneticPr fontId="3"/>
  </si>
  <si>
    <t>ＰＣ橋工事</t>
    <phoneticPr fontId="3"/>
  </si>
  <si>
    <t>舗装工事</t>
    <phoneticPr fontId="3"/>
  </si>
  <si>
    <t>共同溝等工事（１）</t>
    <phoneticPr fontId="3"/>
  </si>
  <si>
    <t>共同溝等工事（２）</t>
    <phoneticPr fontId="3"/>
  </si>
  <si>
    <t>トンネル工事</t>
    <phoneticPr fontId="3"/>
  </si>
  <si>
    <t>砂防・地すべり等工事</t>
    <phoneticPr fontId="3"/>
  </si>
  <si>
    <t>道路維持工事</t>
    <phoneticPr fontId="3"/>
  </si>
  <si>
    <t>河川維持工事</t>
    <phoneticPr fontId="3"/>
  </si>
  <si>
    <t>下水道工事（１）</t>
    <phoneticPr fontId="3"/>
  </si>
  <si>
    <t>下水道工事（２）</t>
    <phoneticPr fontId="3"/>
  </si>
  <si>
    <t>下水道工事（３）</t>
    <phoneticPr fontId="3"/>
  </si>
  <si>
    <t>公園工事</t>
    <phoneticPr fontId="3"/>
  </si>
  <si>
    <t>コンクリートダム工事(建)</t>
    <phoneticPr fontId="3"/>
  </si>
  <si>
    <t>フィルダム工事(建)</t>
    <phoneticPr fontId="3"/>
  </si>
  <si>
    <t>電線共同溝工事</t>
    <phoneticPr fontId="3"/>
  </si>
  <si>
    <t>地方部</t>
    <rPh sb="0" eb="3">
      <t>チホウブ</t>
    </rPh>
    <phoneticPr fontId="3"/>
  </si>
  <si>
    <t>係数A</t>
    <rPh sb="0" eb="2">
      <t>ケイスウ</t>
    </rPh>
    <phoneticPr fontId="3"/>
  </si>
  <si>
    <t>影響無</t>
    <rPh sb="0" eb="2">
      <t>エイキョウ</t>
    </rPh>
    <rPh sb="2" eb="3">
      <t>ナ</t>
    </rPh>
    <phoneticPr fontId="3"/>
  </si>
  <si>
    <t>影響有</t>
    <rPh sb="0" eb="2">
      <t>エイキョウ</t>
    </rPh>
    <rPh sb="2" eb="3">
      <t>アリ</t>
    </rPh>
    <phoneticPr fontId="3"/>
  </si>
  <si>
    <t>市街地</t>
    <rPh sb="0" eb="3">
      <t>シガイチ</t>
    </rPh>
    <phoneticPr fontId="3"/>
  </si>
  <si>
    <t>係数B</t>
    <rPh sb="0" eb="2">
      <t>ケイスウ</t>
    </rPh>
    <phoneticPr fontId="3"/>
  </si>
  <si>
    <t>係数a</t>
    <rPh sb="0" eb="2">
      <t>ケイスウ</t>
    </rPh>
    <phoneticPr fontId="3"/>
  </si>
  <si>
    <t>係数ｂ</t>
    <rPh sb="0" eb="2">
      <t>ケイスウ</t>
    </rPh>
    <phoneticPr fontId="3"/>
  </si>
  <si>
    <t>a=</t>
    <phoneticPr fontId="3"/>
  </si>
  <si>
    <r>
      <t>dg</t>
    </r>
    <r>
      <rPr>
        <sz val="11"/>
        <rFont val="ＭＳ Ｐゴシック"/>
        <family val="3"/>
        <charset val="128"/>
      </rPr>
      <t>=</t>
    </r>
    <phoneticPr fontId="3"/>
  </si>
  <si>
    <t>自動計算</t>
    <rPh sb="0" eb="2">
      <t>ジドウ</t>
    </rPh>
    <rPh sb="2" eb="4">
      <t>ケイサン</t>
    </rPh>
    <phoneticPr fontId="3"/>
  </si>
  <si>
    <t>Ｇが『発注２』シートＢ．一時中止増分の現場管理費と同じであることを確認してください</t>
    <rPh sb="3" eb="5">
      <t>ハッチュウ</t>
    </rPh>
    <rPh sb="12" eb="14">
      <t>イチジ</t>
    </rPh>
    <rPh sb="14" eb="16">
      <t>チュウシ</t>
    </rPh>
    <rPh sb="16" eb="18">
      <t>ゾウブン</t>
    </rPh>
    <rPh sb="19" eb="21">
      <t>ゲンバ</t>
    </rPh>
    <rPh sb="21" eb="23">
      <t>カンリ</t>
    </rPh>
    <rPh sb="23" eb="24">
      <t>ヒ</t>
    </rPh>
    <rPh sb="25" eb="26">
      <t>オナ</t>
    </rPh>
    <rPh sb="33" eb="35">
      <t>カクニン</t>
    </rPh>
    <phoneticPr fontId="3"/>
  </si>
  <si>
    <t>※各係数が自動計算にあてはまらない場合は係数を入力</t>
    <rPh sb="1" eb="2">
      <t>カク</t>
    </rPh>
    <rPh sb="2" eb="4">
      <t>ケイスウ</t>
    </rPh>
    <rPh sb="17" eb="19">
      <t>バアイ</t>
    </rPh>
    <rPh sb="20" eb="22">
      <t>ケイスウ</t>
    </rPh>
    <rPh sb="23" eb="25">
      <t>ニュウリョク</t>
    </rPh>
    <phoneticPr fontId="3"/>
  </si>
  <si>
    <t>G=</t>
    <phoneticPr fontId="3"/>
  </si>
  <si>
    <r>
      <t>dg =A 〔　　〔　　　　　　　　　　　　　〕</t>
    </r>
    <r>
      <rPr>
        <vertAlign val="superscript"/>
        <sz val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　　－　〔　　　　　　　　　　　   　 〕</t>
    </r>
    <r>
      <rPr>
        <vertAlign val="superscript"/>
        <sz val="10"/>
        <rFont val="ＭＳ Ｐゴシック"/>
        <family val="3"/>
        <charset val="128"/>
      </rPr>
      <t xml:space="preserve">B  </t>
    </r>
    <r>
      <rPr>
        <sz val="10"/>
        <rFont val="ＭＳ Ｐゴシック"/>
        <family val="3"/>
        <charset val="128"/>
      </rPr>
      <t xml:space="preserve"> 〕</t>
    </r>
    <phoneticPr fontId="3"/>
  </si>
  <si>
    <t>※係数を入力</t>
    <rPh sb="1" eb="3">
      <t>ケイスウ</t>
    </rPh>
    <rPh sb="4" eb="6">
      <t>ニュウリョク</t>
    </rPh>
    <phoneticPr fontId="3"/>
  </si>
  <si>
    <t>日数</t>
    <rPh sb="0" eb="2">
      <t>ニッスウ</t>
    </rPh>
    <phoneticPr fontId="3"/>
  </si>
  <si>
    <t>※）部分中止があった場合のみ入力　全面中止の場合は入力不要</t>
    <rPh sb="2" eb="4">
      <t>ブブン</t>
    </rPh>
    <rPh sb="4" eb="6">
      <t>チュウシ</t>
    </rPh>
    <rPh sb="10" eb="12">
      <t>バアイ</t>
    </rPh>
    <rPh sb="14" eb="16">
      <t>ニュウリョク</t>
    </rPh>
    <rPh sb="17" eb="19">
      <t>ゼンメン</t>
    </rPh>
    <rPh sb="19" eb="21">
      <t>チュウシ</t>
    </rPh>
    <rPh sb="22" eb="24">
      <t>バアイ</t>
    </rPh>
    <rPh sb="25" eb="27">
      <t>ニュウリョク</t>
    </rPh>
    <rPh sb="27" eb="29">
      <t>フヨウ</t>
    </rPh>
    <phoneticPr fontId="3"/>
  </si>
  <si>
    <t>　　部分中止による工期延期がない場合は０を入力</t>
    <rPh sb="2" eb="4">
      <t>ブブン</t>
    </rPh>
    <rPh sb="4" eb="6">
      <t>チュウシ</t>
    </rPh>
    <rPh sb="9" eb="11">
      <t>コウキ</t>
    </rPh>
    <rPh sb="11" eb="13">
      <t>エンキ</t>
    </rPh>
    <rPh sb="16" eb="18">
      <t>バアイ</t>
    </rPh>
    <rPh sb="21" eb="23">
      <t>ニュウリョク</t>
    </rPh>
    <phoneticPr fontId="3"/>
  </si>
  <si>
    <t>※）部分中止に伴う工期延期日数</t>
    <rPh sb="2" eb="4">
      <t>ブブン</t>
    </rPh>
    <rPh sb="4" eb="6">
      <t>チュウシ</t>
    </rPh>
    <rPh sb="7" eb="8">
      <t>トモナ</t>
    </rPh>
    <rPh sb="9" eb="11">
      <t>コウキ</t>
    </rPh>
    <rPh sb="11" eb="13">
      <t>エンキ</t>
    </rPh>
    <rPh sb="13" eb="15">
      <t>ニッスウ</t>
    </rPh>
    <phoneticPr fontId="3"/>
  </si>
  <si>
    <t>中止日数</t>
    <rPh sb="0" eb="2">
      <t>チュウシ</t>
    </rPh>
    <rPh sb="2" eb="4">
      <t>ニッスウ</t>
    </rPh>
    <phoneticPr fontId="3"/>
  </si>
  <si>
    <t>（具体的中止原因を入力）</t>
    <rPh sb="4" eb="6">
      <t>チュウシ</t>
    </rPh>
    <rPh sb="6" eb="8">
      <t>ゲンイン</t>
    </rPh>
    <rPh sb="9" eb="11">
      <t>ニュウリョク</t>
    </rPh>
    <phoneticPr fontId="3"/>
  </si>
  <si>
    <t>整理番号</t>
    <rPh sb="0" eb="2">
      <t>セイリ</t>
    </rPh>
    <rPh sb="2" eb="4">
      <t>バンゴウ</t>
    </rPh>
    <phoneticPr fontId="3"/>
  </si>
  <si>
    <r>
      <t>5：地方港湾（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）（一般交通等の影響を受けない場合）</t>
    </r>
    <phoneticPr fontId="3"/>
  </si>
  <si>
    <r>
      <t>J</t>
    </r>
    <r>
      <rPr>
        <sz val="11"/>
        <rFont val="ＭＳ Ｐゴシック"/>
        <family val="3"/>
        <charset val="128"/>
      </rPr>
      <t>H</t>
    </r>
    <phoneticPr fontId="3"/>
  </si>
  <si>
    <t>都市</t>
    <rPh sb="0" eb="2">
      <t>トシ</t>
    </rPh>
    <phoneticPr fontId="3"/>
  </si>
  <si>
    <t>工種位置/表－４建設</t>
    <rPh sb="0" eb="1">
      <t>コウシュ</t>
    </rPh>
    <rPh sb="1" eb="2">
      <t>シュ</t>
    </rPh>
    <rPh sb="2" eb="4">
      <t>イチ</t>
    </rPh>
    <phoneticPr fontId="3"/>
  </si>
  <si>
    <t>施工場所</t>
    <rPh sb="0" eb="2">
      <t>セコウ</t>
    </rPh>
    <rPh sb="2" eb="4">
      <t>バショ</t>
    </rPh>
    <phoneticPr fontId="3"/>
  </si>
  <si>
    <t>表－１－Ｂ-1＆2＆3発注者別ｺｰﾄﾞ</t>
    <rPh sb="0" eb="1">
      <t>ヒョウ</t>
    </rPh>
    <rPh sb="11" eb="14">
      <t>ハッチュウシャ</t>
    </rPh>
    <rPh sb="14" eb="15">
      <t>ベツ</t>
    </rPh>
    <phoneticPr fontId="3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</si>
  <si>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</si>
  <si>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</si>
  <si>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建設</t>
    <rPh sb="0" eb="2">
      <t>ケンセツ</t>
    </rPh>
    <phoneticPr fontId="3"/>
  </si>
  <si>
    <t>農水</t>
    <rPh sb="0" eb="2">
      <t>ノウスイ</t>
    </rPh>
    <phoneticPr fontId="3"/>
  </si>
  <si>
    <t xml:space="preserve">608：関西支社  </t>
    <rPh sb="4" eb="6">
      <t>カンサイ</t>
    </rPh>
    <phoneticPr fontId="3"/>
  </si>
  <si>
    <t>工事一時中止に関する設計変更額算出調書（積算値）</t>
    <rPh sb="0" eb="2">
      <t>コウジ</t>
    </rPh>
    <rPh sb="2" eb="4">
      <t>イチジ</t>
    </rPh>
    <rPh sb="4" eb="6">
      <t>チュウシ</t>
    </rPh>
    <rPh sb="7" eb="8">
      <t>カン</t>
    </rPh>
    <rPh sb="10" eb="12">
      <t>セッケイ</t>
    </rPh>
    <rPh sb="12" eb="14">
      <t>ヘンコウ</t>
    </rPh>
    <rPh sb="14" eb="15">
      <t>ガク</t>
    </rPh>
    <rPh sb="15" eb="17">
      <t>サンシュツ</t>
    </rPh>
    <rPh sb="17" eb="19">
      <t>チョウショ</t>
    </rPh>
    <rPh sb="20" eb="22">
      <t>セキサン</t>
    </rPh>
    <rPh sb="22" eb="23">
      <t>チ</t>
    </rPh>
    <phoneticPr fontId="3"/>
  </si>
  <si>
    <t>工事一時中止に関する設計変更額算出調書（積算値）</t>
    <phoneticPr fontId="3"/>
  </si>
  <si>
    <t>工事一時中止による増分費用算出調書(率項目)</t>
    <rPh sb="9" eb="11">
      <t>ゾウブン</t>
    </rPh>
    <rPh sb="11" eb="13">
      <t>ヒヨウ</t>
    </rPh>
    <rPh sb="13" eb="15">
      <t>サンシュツ</t>
    </rPh>
    <rPh sb="15" eb="17">
      <t>チョウショ</t>
    </rPh>
    <rPh sb="18" eb="19">
      <t>リツ</t>
    </rPh>
    <rPh sb="19" eb="21">
      <t>コウモク</t>
    </rPh>
    <phoneticPr fontId="3"/>
  </si>
  <si>
    <t>発注一時中止</t>
    <rPh sb="0" eb="2">
      <t>ハッチュウ</t>
    </rPh>
    <rPh sb="2" eb="4">
      <t>イチジ</t>
    </rPh>
    <rPh sb="4" eb="6">
      <t>チュウシ</t>
    </rPh>
    <phoneticPr fontId="3"/>
  </si>
  <si>
    <t>A：各工種毎に決まる係数</t>
    <rPh sb="2" eb="3">
      <t>カク</t>
    </rPh>
    <rPh sb="3" eb="4">
      <t>コウ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</si>
  <si>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</si>
  <si>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a：各工種毎に決まる係数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</si>
  <si>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</si>
  <si>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情報ボックス工事</t>
    <rPh sb="0" eb="2">
      <t>ジョウホウ</t>
    </rPh>
    <rPh sb="6" eb="8">
      <t>コウジ</t>
    </rPh>
    <phoneticPr fontId="3"/>
  </si>
  <si>
    <t>係数なし</t>
  </si>
  <si>
    <t>係数なし</t>
    <rPh sb="0" eb="2">
      <t>ケイスウ</t>
    </rPh>
    <phoneticPr fontId="3"/>
  </si>
  <si>
    <t>地域特性変換</t>
    <rPh sb="0" eb="2">
      <t>チイキ</t>
    </rPh>
    <rPh sb="2" eb="4">
      <t>トクセイ</t>
    </rPh>
    <rPh sb="4" eb="6">
      <t>ヘンカン</t>
    </rPh>
    <phoneticPr fontId="3"/>
  </si>
  <si>
    <t>港湾浚渫工事</t>
  </si>
  <si>
    <t>港湾構造物工事</t>
  </si>
  <si>
    <t>海岸工事(港)</t>
  </si>
  <si>
    <t>所管</t>
    <rPh sb="0" eb="2">
      <t>ショカン</t>
    </rPh>
    <phoneticPr fontId="3"/>
  </si>
  <si>
    <t>工種</t>
    <rPh sb="0" eb="1">
      <t>コウ</t>
    </rPh>
    <rPh sb="1" eb="2">
      <t>シュ</t>
    </rPh>
    <phoneticPr fontId="3"/>
  </si>
  <si>
    <t>空港用地造成工事</t>
    <phoneticPr fontId="3"/>
  </si>
  <si>
    <t>空港舗装工事</t>
    <phoneticPr fontId="3"/>
  </si>
  <si>
    <t>空港維持工事</t>
    <phoneticPr fontId="3"/>
  </si>
  <si>
    <t>空港除雪工事</t>
    <phoneticPr fontId="3"/>
  </si>
  <si>
    <t>ほ場整備工事</t>
  </si>
  <si>
    <t>農用地造成工事</t>
  </si>
  <si>
    <t>農道工事</t>
  </si>
  <si>
    <t>水路トンネル工事</t>
  </si>
  <si>
    <t>水路工事</t>
  </si>
  <si>
    <t>河川及び排水路工事</t>
  </si>
  <si>
    <t>管水路工事</t>
  </si>
  <si>
    <t>畑かん施設工事</t>
  </si>
  <si>
    <t>干拓工事</t>
  </si>
  <si>
    <t>フィルダム工事(農)</t>
    <rPh sb="8" eb="9">
      <t>ノウ</t>
    </rPh>
    <phoneticPr fontId="3"/>
  </si>
  <si>
    <t>コンクリートダム工事(農)</t>
    <rPh sb="11" eb="12">
      <t>ノウ</t>
    </rPh>
    <phoneticPr fontId="3"/>
  </si>
  <si>
    <t>海岸工事(農)</t>
    <rPh sb="5" eb="6">
      <t>ノウ</t>
    </rPh>
    <phoneticPr fontId="3"/>
  </si>
  <si>
    <t>一般土工</t>
  </si>
  <si>
    <t>橋梁下部</t>
  </si>
  <si>
    <t>鉄骨橋梁</t>
  </si>
  <si>
    <t>ＰＣ橋梁</t>
  </si>
  <si>
    <t>トンネル</t>
  </si>
  <si>
    <t>トンネルと他工種</t>
  </si>
  <si>
    <t>舗装</t>
  </si>
  <si>
    <t>遮音壁・標識等</t>
  </si>
  <si>
    <t>維持</t>
  </si>
  <si>
    <t>整地</t>
  </si>
  <si>
    <t>道路等</t>
  </si>
  <si>
    <t>排水</t>
  </si>
  <si>
    <t>複合</t>
  </si>
  <si>
    <t>造園</t>
  </si>
  <si>
    <t>=$I18:I20</t>
    <phoneticPr fontId="3"/>
  </si>
  <si>
    <t>備考
(農水省は全て積上げ項目)</t>
    <rPh sb="0" eb="2">
      <t>ビコウ</t>
    </rPh>
    <rPh sb="4" eb="7">
      <t>ノウスイショウ</t>
    </rPh>
    <rPh sb="8" eb="9">
      <t>スベ</t>
    </rPh>
    <rPh sb="10" eb="12">
      <t>ツミア</t>
    </rPh>
    <rPh sb="13" eb="15">
      <t>コウモク</t>
    </rPh>
    <phoneticPr fontId="3"/>
  </si>
  <si>
    <t>所管名（１）</t>
    <rPh sb="0" eb="2">
      <t>ショカン</t>
    </rPh>
    <rPh sb="2" eb="3">
      <t>メイ</t>
    </rPh>
    <phoneticPr fontId="3"/>
  </si>
  <si>
    <t>所管名（２）</t>
    <rPh sb="0" eb="2">
      <t>ショカン</t>
    </rPh>
    <rPh sb="2" eb="3">
      <t>メイ</t>
    </rPh>
    <phoneticPr fontId="3"/>
  </si>
  <si>
    <t>(6) 市場単価</t>
    <rPh sb="4" eb="6">
      <t>シジョウ</t>
    </rPh>
    <rPh sb="6" eb="8">
      <t>タンカ</t>
    </rPh>
    <phoneticPr fontId="3"/>
  </si>
  <si>
    <t>電気工事(道路維持工事）</t>
  </si>
  <si>
    <t>電気工事(河川維持工事）</t>
  </si>
  <si>
    <t>光ケーブル工事(道路維持工事）</t>
  </si>
  <si>
    <t>光ケーブル工事(河川維持工事）</t>
  </si>
  <si>
    <t>=$I5:I29</t>
    <phoneticPr fontId="3"/>
  </si>
  <si>
    <t>=$I30:I32</t>
    <phoneticPr fontId="3"/>
  </si>
  <si>
    <t>=$I33:I36</t>
    <phoneticPr fontId="3"/>
  </si>
  <si>
    <t>都市再生機構</t>
    <rPh sb="0" eb="2">
      <t>トシ</t>
    </rPh>
    <rPh sb="2" eb="4">
      <t>サイセイ</t>
    </rPh>
    <rPh sb="4" eb="6">
      <t>キコウ</t>
    </rPh>
    <phoneticPr fontId="3"/>
  </si>
  <si>
    <t>501：北海道総合事務所</t>
    <rPh sb="4" eb="7">
      <t>ホッカイドウ</t>
    </rPh>
    <rPh sb="7" eb="9">
      <t>ソウゴウ</t>
    </rPh>
    <rPh sb="9" eb="11">
      <t>ジム</t>
    </rPh>
    <rPh sb="11" eb="12">
      <t>ショ</t>
    </rPh>
    <phoneticPr fontId="2"/>
  </si>
  <si>
    <t>502：東北総合事務所</t>
    <rPh sb="4" eb="6">
      <t>トウホク</t>
    </rPh>
    <rPh sb="6" eb="8">
      <t>ソウゴウ</t>
    </rPh>
    <rPh sb="8" eb="10">
      <t>ジム</t>
    </rPh>
    <rPh sb="10" eb="11">
      <t>ショ</t>
    </rPh>
    <phoneticPr fontId="2"/>
  </si>
  <si>
    <t>8：都市再生機構</t>
    <phoneticPr fontId="3"/>
  </si>
  <si>
    <t>表－４都市再生機構</t>
    <rPh sb="0" eb="1">
      <t>ヒョウ</t>
    </rPh>
    <phoneticPr fontId="3"/>
  </si>
  <si>
    <t>その他土木工事（１）</t>
    <phoneticPr fontId="3"/>
  </si>
  <si>
    <t>=$I37:I50</t>
    <phoneticPr fontId="3"/>
  </si>
  <si>
    <t>=$I51:I59</t>
    <phoneticPr fontId="3"/>
  </si>
  <si>
    <t>=$I60:I65</t>
    <phoneticPr fontId="3"/>
  </si>
  <si>
    <t>その他土木工事（２）</t>
    <phoneticPr fontId="3"/>
  </si>
  <si>
    <t>713：東日本支社</t>
    <rPh sb="4" eb="5">
      <t>ヒガシ</t>
    </rPh>
    <rPh sb="5" eb="7">
      <t>ニホン</t>
    </rPh>
    <phoneticPr fontId="3"/>
  </si>
  <si>
    <t>714：東京都心支社</t>
    <rPh sb="4" eb="6">
      <t>トウキョウ</t>
    </rPh>
    <rPh sb="6" eb="8">
      <t>トシン</t>
    </rPh>
    <phoneticPr fontId="3"/>
  </si>
  <si>
    <t>715：西日本支社</t>
    <rPh sb="4" eb="5">
      <t>ニシ</t>
    </rPh>
    <rPh sb="5" eb="7">
      <t>ニホン</t>
    </rPh>
    <phoneticPr fontId="3"/>
  </si>
  <si>
    <t>Ａ．一時中止増分を除く積算額</t>
    <rPh sb="2" eb="4">
      <t>イチジ</t>
    </rPh>
    <rPh sb="4" eb="6">
      <t>チュウシ</t>
    </rPh>
    <rPh sb="6" eb="8">
      <t>ゾウブン</t>
    </rPh>
    <rPh sb="9" eb="10">
      <t>ノゾ</t>
    </rPh>
    <rPh sb="11" eb="13">
      <t>セキサン</t>
    </rPh>
    <rPh sb="13" eb="14">
      <t>ガク</t>
    </rPh>
    <phoneticPr fontId="3"/>
  </si>
  <si>
    <t>合計（Ａ＋Ｂ）
最終積算額</t>
    <rPh sb="0" eb="2">
      <t>ゴウケイ</t>
    </rPh>
    <phoneticPr fontId="3"/>
  </si>
  <si>
    <t>061：静岡市</t>
    <rPh sb="4" eb="6">
      <t>シズオカ</t>
    </rPh>
    <phoneticPr fontId="3"/>
  </si>
  <si>
    <t>491：防護柵</t>
    <rPh sb="4" eb="7">
      <t>ボウゴサク</t>
    </rPh>
    <phoneticPr fontId="3"/>
  </si>
  <si>
    <t>492：塗替塗装</t>
    <rPh sb="4" eb="6">
      <t>ヌリカエ</t>
    </rPh>
    <rPh sb="6" eb="8">
      <t>トソウ</t>
    </rPh>
    <phoneticPr fontId="3"/>
  </si>
  <si>
    <t>港湾</t>
    <rPh sb="0" eb="2">
      <t>コウワン</t>
    </rPh>
    <phoneticPr fontId="3"/>
  </si>
  <si>
    <t>航空</t>
    <rPh sb="0" eb="2">
      <t>コウクウ</t>
    </rPh>
    <phoneticPr fontId="3"/>
  </si>
  <si>
    <t>下水</t>
    <rPh sb="0" eb="2">
      <t>ゲスイ</t>
    </rPh>
    <phoneticPr fontId="3"/>
  </si>
  <si>
    <t>（発注者担当者で記入　１／２）</t>
    <rPh sb="1" eb="4">
      <t>ハッチュウシャ</t>
    </rPh>
    <rPh sb="4" eb="7">
      <t>タントウシャ</t>
    </rPh>
    <rPh sb="8" eb="10">
      <t>キニュウ</t>
    </rPh>
    <phoneticPr fontId="3"/>
  </si>
  <si>
    <t>（発注者担当者で記入　２／２）</t>
    <rPh sb="1" eb="4">
      <t>ハッチュウシャ</t>
    </rPh>
    <rPh sb="4" eb="7">
      <t>タントウシャ</t>
    </rPh>
    <rPh sb="8" eb="10">
      <t>キニュウ</t>
    </rPh>
    <phoneticPr fontId="3"/>
  </si>
  <si>
    <t>062：堺市</t>
    <rPh sb="4" eb="6">
      <t>サカイシ</t>
    </rPh>
    <phoneticPr fontId="3"/>
  </si>
  <si>
    <t>503：関東・北陸総合事務所</t>
    <rPh sb="4" eb="6">
      <t>カントウ</t>
    </rPh>
    <rPh sb="7" eb="9">
      <t>ホクリク</t>
    </rPh>
    <rPh sb="9" eb="11">
      <t>ソウゴウ</t>
    </rPh>
    <rPh sb="11" eb="13">
      <t>ジム</t>
    </rPh>
    <rPh sb="13" eb="14">
      <t>ショ</t>
    </rPh>
    <phoneticPr fontId="2"/>
  </si>
  <si>
    <t>504：東海総合事務所</t>
    <rPh sb="4" eb="6">
      <t>トウカイ</t>
    </rPh>
    <rPh sb="6" eb="8">
      <t>ソウゴウ</t>
    </rPh>
    <rPh sb="8" eb="10">
      <t>ジム</t>
    </rPh>
    <rPh sb="10" eb="11">
      <t>ショ</t>
    </rPh>
    <phoneticPr fontId="2"/>
  </si>
  <si>
    <t>505：近畿・中国総合事務所</t>
    <rPh sb="4" eb="6">
      <t>キンキ</t>
    </rPh>
    <rPh sb="7" eb="9">
      <t>チュウゴク</t>
    </rPh>
    <rPh sb="9" eb="11">
      <t>ソウゴウ</t>
    </rPh>
    <rPh sb="11" eb="13">
      <t>ジム</t>
    </rPh>
    <rPh sb="13" eb="14">
      <t>ショ</t>
    </rPh>
    <phoneticPr fontId="2"/>
  </si>
  <si>
    <t>506：四国総合事務所</t>
    <rPh sb="4" eb="6">
      <t>シコク</t>
    </rPh>
    <rPh sb="6" eb="8">
      <t>ソウゴウ</t>
    </rPh>
    <rPh sb="8" eb="10">
      <t>ジム</t>
    </rPh>
    <rPh sb="10" eb="11">
      <t>ショ</t>
    </rPh>
    <phoneticPr fontId="2"/>
  </si>
  <si>
    <t>507：九州総合事務所</t>
    <rPh sb="4" eb="6">
      <t>キュウシュウ</t>
    </rPh>
    <rPh sb="6" eb="8">
      <t>ソウゴウ</t>
    </rPh>
    <rPh sb="8" eb="10">
      <t>ジム</t>
    </rPh>
    <rPh sb="10" eb="11">
      <t>ショ</t>
    </rPh>
    <phoneticPr fontId="2"/>
  </si>
  <si>
    <t>710：関西学研本部</t>
    <rPh sb="4" eb="6">
      <t>カンサイ</t>
    </rPh>
    <rPh sb="6" eb="8">
      <t>ガッケン</t>
    </rPh>
    <rPh sb="8" eb="10">
      <t>ホンブ</t>
    </rPh>
    <phoneticPr fontId="3"/>
  </si>
  <si>
    <t>615：八王子支社</t>
    <rPh sb="7" eb="9">
      <t>シシャ</t>
    </rPh>
    <phoneticPr fontId="3"/>
  </si>
  <si>
    <t>616：金沢支社</t>
    <rPh sb="6" eb="8">
      <t>シシャ</t>
    </rPh>
    <phoneticPr fontId="3"/>
  </si>
  <si>
    <t>612：関東支社</t>
    <rPh sb="4" eb="6">
      <t>カントウ</t>
    </rPh>
    <rPh sb="6" eb="8">
      <t>シシャ</t>
    </rPh>
    <phoneticPr fontId="3"/>
  </si>
  <si>
    <t>613：新潟支社</t>
    <rPh sb="6" eb="8">
      <t>シシャ</t>
    </rPh>
    <phoneticPr fontId="3"/>
  </si>
  <si>
    <t>716：本社</t>
    <rPh sb="4" eb="6">
      <t>ホンシャ</t>
    </rPh>
    <phoneticPr fontId="3"/>
  </si>
  <si>
    <t xml:space="preserve"> </t>
    <phoneticPr fontId="3"/>
  </si>
  <si>
    <t>063：舗装工事（修繕工事）</t>
    <rPh sb="4" eb="6">
      <t>ホソウ</t>
    </rPh>
    <rPh sb="6" eb="8">
      <t>コウジ</t>
    </rPh>
    <rPh sb="9" eb="11">
      <t>シュウゼン</t>
    </rPh>
    <rPh sb="11" eb="13">
      <t>コウジ</t>
    </rPh>
    <phoneticPr fontId="3"/>
  </si>
  <si>
    <t>198：光ケーブル工事(道路維持工事)</t>
    <rPh sb="4" eb="5">
      <t>ヒカリ</t>
    </rPh>
    <phoneticPr fontId="3"/>
  </si>
  <si>
    <t>199：光ケーブル工事(河川維持工事)</t>
    <rPh sb="4" eb="5">
      <t>ヒカリ</t>
    </rPh>
    <phoneticPr fontId="3"/>
  </si>
  <si>
    <t>615：下水道工事（４）管更生「その他工法」</t>
    <rPh sb="18" eb="19">
      <t>タ</t>
    </rPh>
    <rPh sb="19" eb="21">
      <t>コウホウ</t>
    </rPh>
    <phoneticPr fontId="3"/>
  </si>
  <si>
    <t>262：管更生工事（機械製管工法）</t>
    <rPh sb="7" eb="9">
      <t>コウジ</t>
    </rPh>
    <rPh sb="10" eb="12">
      <t>キカイ</t>
    </rPh>
    <phoneticPr fontId="3"/>
  </si>
  <si>
    <t>263：管更生工事（人力製管工法）</t>
    <rPh sb="10" eb="12">
      <t>ジンリキ</t>
    </rPh>
    <phoneticPr fontId="3"/>
  </si>
  <si>
    <t>266：管更生工事（その他工法）</t>
    <rPh sb="12" eb="13">
      <t>タ</t>
    </rPh>
    <rPh sb="13" eb="15">
      <t>コウホウ</t>
    </rPh>
    <phoneticPr fontId="3"/>
  </si>
  <si>
    <t>(1) 共通仮設費</t>
    <phoneticPr fontId="3"/>
  </si>
  <si>
    <t>1) 共通仮設費(積上げ分)</t>
    <rPh sb="9" eb="11">
      <t>ツミア</t>
    </rPh>
    <rPh sb="12" eb="13">
      <t>ブン</t>
    </rPh>
    <phoneticPr fontId="3"/>
  </si>
  <si>
    <t>(2)補償費</t>
    <phoneticPr fontId="3"/>
  </si>
  <si>
    <t>(3)現場管理費　　　</t>
    <phoneticPr fontId="3"/>
  </si>
  <si>
    <t>⑥ 工事価格</t>
    <phoneticPr fontId="3"/>
  </si>
  <si>
    <t>　　A 準備費</t>
    <rPh sb="4" eb="7">
      <t>ジュンビヒ</t>
    </rPh>
    <phoneticPr fontId="3"/>
  </si>
  <si>
    <t>　　B 処分費</t>
    <rPh sb="4" eb="6">
      <t>ショブン</t>
    </rPh>
    <rPh sb="6" eb="7">
      <t>ヒ</t>
    </rPh>
    <phoneticPr fontId="3"/>
  </si>
  <si>
    <t>2) 共通仮設費の率分</t>
    <phoneticPr fontId="3"/>
  </si>
  <si>
    <t>(4) 機械器具等損料</t>
    <rPh sb="6" eb="7">
      <t>ウツワ</t>
    </rPh>
    <phoneticPr fontId="3"/>
  </si>
  <si>
    <t>ファイルの種類</t>
    <rPh sb="5" eb="7">
      <t>シュルイ</t>
    </rPh>
    <phoneticPr fontId="3"/>
  </si>
  <si>
    <t>配布年度</t>
    <rPh sb="0" eb="2">
      <t>ハイフ</t>
    </rPh>
    <rPh sb="2" eb="4">
      <t>ネンド</t>
    </rPh>
    <phoneticPr fontId="3"/>
  </si>
  <si>
    <t>事務所名</t>
    <phoneticPr fontId="3"/>
  </si>
  <si>
    <t>618：東京支社</t>
    <rPh sb="4" eb="6">
      <t>トウキョウ</t>
    </rPh>
    <rPh sb="6" eb="8">
      <t>シシャ</t>
    </rPh>
    <phoneticPr fontId="3"/>
  </si>
  <si>
    <t>101：共同溝等工事（１）</t>
    <phoneticPr fontId="3"/>
  </si>
  <si>
    <t>102：共同溝等工事（２）</t>
    <phoneticPr fontId="3"/>
  </si>
  <si>
    <t>111：トンネル工事</t>
    <phoneticPr fontId="3"/>
  </si>
  <si>
    <t>112：トンネル工事</t>
    <phoneticPr fontId="3"/>
  </si>
  <si>
    <t>071：砂防・地すべり等工事</t>
    <phoneticPr fontId="3"/>
  </si>
  <si>
    <t>131：道路維持工事</t>
    <phoneticPr fontId="3"/>
  </si>
  <si>
    <t>132：道路維持工事</t>
    <phoneticPr fontId="3"/>
  </si>
  <si>
    <t>133：道路維持工事</t>
    <phoneticPr fontId="3"/>
  </si>
  <si>
    <t>134：道路維持工事</t>
    <phoneticPr fontId="3"/>
  </si>
  <si>
    <t>141：河川維持工事</t>
    <phoneticPr fontId="3"/>
  </si>
  <si>
    <t>142：河川維持工事</t>
    <phoneticPr fontId="3"/>
  </si>
  <si>
    <t>143：河川維持工事</t>
    <phoneticPr fontId="3"/>
  </si>
  <si>
    <t>144：河川維持工事</t>
    <phoneticPr fontId="3"/>
  </si>
  <si>
    <t>145：河川維持工事</t>
    <phoneticPr fontId="3"/>
  </si>
  <si>
    <t>091：公園工事</t>
    <phoneticPr fontId="3"/>
  </si>
  <si>
    <t>151：コンクリートダム工事(建)</t>
    <phoneticPr fontId="3"/>
  </si>
  <si>
    <t>161：フィルダム工事(建)</t>
    <phoneticPr fontId="3"/>
  </si>
  <si>
    <t>171：電線共同溝工事</t>
    <phoneticPr fontId="3"/>
  </si>
  <si>
    <t>181：情報ボックス工事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</si>
  <si>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</si>
  <si>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</si>
  <si>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</si>
  <si>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</si>
  <si>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</si>
  <si>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</si>
  <si>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</si>
  <si>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</si>
  <si>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</si>
  <si>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</si>
  <si>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264：管更生工事（反転工法）</t>
    <phoneticPr fontId="3"/>
  </si>
  <si>
    <t>265：管更生工事（形成工法）</t>
    <phoneticPr fontId="3"/>
  </si>
  <si>
    <t>341：空港維持工事(除雪なし)</t>
    <rPh sb="11" eb="13">
      <t>ジョセツ</t>
    </rPh>
    <phoneticPr fontId="3"/>
  </si>
  <si>
    <t>510：整地</t>
    <phoneticPr fontId="3"/>
  </si>
  <si>
    <t>520：舗装</t>
    <phoneticPr fontId="3"/>
  </si>
  <si>
    <t>530：道路等</t>
    <phoneticPr fontId="3"/>
  </si>
  <si>
    <t>540：排水</t>
    <phoneticPr fontId="3"/>
  </si>
  <si>
    <t>550：複合</t>
    <phoneticPr fontId="3"/>
  </si>
  <si>
    <t>560：造園</t>
    <phoneticPr fontId="3"/>
  </si>
  <si>
    <t>062：舗装工事（新設）</t>
    <rPh sb="4" eb="6">
      <t>ホソウ</t>
    </rPh>
    <rPh sb="6" eb="8">
      <t>コウジ</t>
    </rPh>
    <rPh sb="9" eb="11">
      <t>シンセツ</t>
    </rPh>
    <phoneticPr fontId="3"/>
  </si>
  <si>
    <t>詳細は、マニュアルを参照してください。</t>
    <rPh sb="0" eb="2">
      <t>ショウサイ</t>
    </rPh>
    <rPh sb="10" eb="12">
      <t>サンショウ</t>
    </rPh>
    <phoneticPr fontId="3"/>
  </si>
  <si>
    <t>エラーを表しています。エラーをなくすように入力して下さい。</t>
  </si>
  <si>
    <t>間接工事費等諸経費動向調査</t>
    <phoneticPr fontId="2"/>
  </si>
  <si>
    <t>注意事項</t>
    <rPh sb="0" eb="2">
      <t>チュウイ</t>
    </rPh>
    <rPh sb="2" eb="4">
      <t>ジコウ</t>
    </rPh>
    <phoneticPr fontId="3"/>
  </si>
  <si>
    <t>１．ｼｰﾄ上の表示</t>
    <phoneticPr fontId="3"/>
  </si>
  <si>
    <t>※</t>
    <phoneticPr fontId="3"/>
  </si>
  <si>
    <t>：</t>
    <phoneticPr fontId="3"/>
  </si>
  <si>
    <t>入力箇所を表しています。</t>
    <phoneticPr fontId="3"/>
  </si>
  <si>
    <t>黄色のｾﾙに入力して下さい。緑色のｾﾙは自動で値が入ります。</t>
    <phoneticPr fontId="3"/>
  </si>
  <si>
    <t>Ｅ</t>
    <phoneticPr fontId="3"/>
  </si>
  <si>
    <t>２．入力の順番</t>
    <rPh sb="5" eb="7">
      <t>ジュンバン</t>
    </rPh>
    <phoneticPr fontId="3"/>
  </si>
  <si>
    <t>ｼｰﾄを選択して入力して下さい。</t>
    <rPh sb="4" eb="6">
      <t>センタク</t>
    </rPh>
    <rPh sb="8" eb="10">
      <t>ニュウリョク</t>
    </rPh>
    <rPh sb="10" eb="13">
      <t>シテクダ</t>
    </rPh>
    <phoneticPr fontId="6"/>
  </si>
  <si>
    <t>063：新潟市</t>
    <phoneticPr fontId="3"/>
  </si>
  <si>
    <t>064：浜松市</t>
    <phoneticPr fontId="3"/>
  </si>
  <si>
    <t>065：岡山市</t>
    <rPh sb="4" eb="6">
      <t>オカヤマ</t>
    </rPh>
    <phoneticPr fontId="3"/>
  </si>
  <si>
    <t>下水道局　←　未使用</t>
    <rPh sb="3" eb="4">
      <t>キョク</t>
    </rPh>
    <rPh sb="7" eb="10">
      <t>ミシヨウ</t>
    </rPh>
    <phoneticPr fontId="3"/>
  </si>
  <si>
    <t>高速道路(株)</t>
    <rPh sb="0" eb="2">
      <t>コウソク</t>
    </rPh>
    <rPh sb="2" eb="4">
      <t>ドウロ</t>
    </rPh>
    <rPh sb="4" eb="7">
      <t>カブ</t>
    </rPh>
    <phoneticPr fontId="3"/>
  </si>
  <si>
    <t>012：河川工事</t>
    <phoneticPr fontId="3"/>
  </si>
  <si>
    <t>013：河川工事</t>
    <phoneticPr fontId="3"/>
  </si>
  <si>
    <t>025：河川・道路構造物工事</t>
    <phoneticPr fontId="3"/>
  </si>
  <si>
    <t>026：河川・道路構造物工事</t>
    <phoneticPr fontId="3"/>
  </si>
  <si>
    <t>027：河川・道路構造物工事</t>
    <phoneticPr fontId="3"/>
  </si>
  <si>
    <t>028：河川・道路構造物工事</t>
    <phoneticPr fontId="3"/>
  </si>
  <si>
    <t>023：河川・道路構造物工事</t>
    <phoneticPr fontId="3"/>
  </si>
  <si>
    <t>024：河川・道路構造物工事</t>
    <phoneticPr fontId="3"/>
  </si>
  <si>
    <t>032：海岸工事</t>
    <phoneticPr fontId="3"/>
  </si>
  <si>
    <t>033：海岸工事</t>
    <phoneticPr fontId="3"/>
  </si>
  <si>
    <t>042：道路改良工事</t>
    <phoneticPr fontId="3"/>
  </si>
  <si>
    <t>043：道路改良工事</t>
    <phoneticPr fontId="3"/>
  </si>
  <si>
    <t>083：鋼橋架設工事</t>
    <phoneticPr fontId="3"/>
  </si>
  <si>
    <t>084：鋼橋架設工事</t>
    <phoneticPr fontId="3"/>
  </si>
  <si>
    <t>085：鋼橋架設工事</t>
    <phoneticPr fontId="3"/>
  </si>
  <si>
    <t>082：鋼橋架設工事</t>
    <phoneticPr fontId="3"/>
  </si>
  <si>
    <t>051：ＰＣ橋工事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</si>
  <si>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</si>
  <si>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</si>
  <si>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</si>
  <si>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</si>
  <si>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</si>
  <si>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</si>
  <si>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</si>
  <si>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</si>
  <si>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</si>
  <si>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</si>
  <si>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表－４農水</t>
    <rPh sb="0" eb="1">
      <t>ヒョウ</t>
    </rPh>
    <rPh sb="3" eb="5">
      <t>ノウスイ</t>
    </rPh>
    <phoneticPr fontId="3"/>
  </si>
  <si>
    <t>201：ほ場整備工事</t>
    <phoneticPr fontId="3"/>
  </si>
  <si>
    <t>211：農用地造成工事</t>
    <phoneticPr fontId="3"/>
  </si>
  <si>
    <t>221：農道工事</t>
    <phoneticPr fontId="3"/>
  </si>
  <si>
    <t>231：水路トンネル工事</t>
    <phoneticPr fontId="3"/>
  </si>
  <si>
    <t>241：水路工事</t>
    <phoneticPr fontId="3"/>
  </si>
  <si>
    <t>251：河川及び排水路工事</t>
    <phoneticPr fontId="3"/>
  </si>
  <si>
    <t>261：管水路工事</t>
    <phoneticPr fontId="3"/>
  </si>
  <si>
    <t>271：畑かん施設工事</t>
    <phoneticPr fontId="3"/>
  </si>
  <si>
    <t>281：干拓工事</t>
    <phoneticPr fontId="3"/>
  </si>
  <si>
    <r>
      <t>2</t>
    </r>
    <r>
      <rPr>
        <sz val="11"/>
        <rFont val="ＭＳ Ｐゴシック"/>
        <family val="3"/>
        <charset val="128"/>
      </rPr>
      <t>02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</si>
  <si>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</si>
  <si>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</si>
  <si>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</si>
  <si>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</si>
  <si>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</si>
  <si>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</si>
  <si>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06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</si>
  <si>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07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</si>
  <si>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91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</si>
  <si>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95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</si>
  <si>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t>245：コンクリート補修工事</t>
    <rPh sb="10" eb="12">
      <t>ホシュウ</t>
    </rPh>
    <rPh sb="12" eb="14">
      <t>コウジ</t>
    </rPh>
    <phoneticPr fontId="3"/>
  </si>
  <si>
    <t>表－４運輸（港湾）</t>
    <rPh sb="0" eb="1">
      <t>ヒョウ</t>
    </rPh>
    <rPh sb="3" eb="5">
      <t>ウンユ</t>
    </rPh>
    <rPh sb="6" eb="8">
      <t>コウワン</t>
    </rPh>
    <phoneticPr fontId="3"/>
  </si>
  <si>
    <t>301：港湾浚渫工事</t>
    <phoneticPr fontId="3"/>
  </si>
  <si>
    <t>302：港湾浚渫工事</t>
    <phoneticPr fontId="3"/>
  </si>
  <si>
    <t>303：港湾浚渫工事</t>
    <phoneticPr fontId="3"/>
  </si>
  <si>
    <t>304：港湾浚渫工事</t>
    <phoneticPr fontId="3"/>
  </si>
  <si>
    <t>311：港湾構造物工事</t>
    <phoneticPr fontId="3"/>
  </si>
  <si>
    <t>312：港湾構造物工事</t>
    <phoneticPr fontId="3"/>
  </si>
  <si>
    <r>
      <t>表－４運輸(航空</t>
    </r>
    <r>
      <rPr>
        <sz val="11"/>
        <rFont val="ＭＳ Ｐゴシック"/>
        <family val="3"/>
        <charset val="128"/>
      </rPr>
      <t>)</t>
    </r>
    <rPh sb="0" eb="1">
      <t>ヒョウ</t>
    </rPh>
    <rPh sb="3" eb="5">
      <t>ウンユ</t>
    </rPh>
    <rPh sb="6" eb="8">
      <t>コウクウ</t>
    </rPh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</si>
  <si>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</si>
  <si>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</si>
  <si>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</si>
  <si>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</si>
  <si>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</si>
  <si>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</si>
  <si>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</si>
  <si>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490：維持</t>
    <phoneticPr fontId="3"/>
  </si>
  <si>
    <t>315：防舷材、電気防食工事</t>
  </si>
  <si>
    <t>316：防舷材、電気防食工事</t>
  </si>
  <si>
    <t>5：大都市</t>
    <rPh sb="2" eb="5">
      <t>ダイトシ</t>
    </rPh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</si>
  <si>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</si>
  <si>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8</t>
    </r>
    <phoneticPr fontId="3"/>
  </si>
  <si>
    <t>493：造園</t>
    <rPh sb="4" eb="6">
      <t>ゾウエン</t>
    </rPh>
    <phoneticPr fontId="3"/>
  </si>
  <si>
    <t>1) 技術者間接費
　　（電気通信設備工事の場合）</t>
    <rPh sb="3" eb="6">
      <t>ギジュツシャ</t>
    </rPh>
    <rPh sb="6" eb="9">
      <t>カンセツヒ</t>
    </rPh>
    <rPh sb="13" eb="15">
      <t>デンキ</t>
    </rPh>
    <rPh sb="15" eb="17">
      <t>ツウシン</t>
    </rPh>
    <rPh sb="17" eb="19">
      <t>セツビ</t>
    </rPh>
    <rPh sb="19" eb="21">
      <t>コウジ</t>
    </rPh>
    <rPh sb="22" eb="24">
      <t>バアイ</t>
    </rPh>
    <phoneticPr fontId="3"/>
  </si>
  <si>
    <t>2) 機器管理費
　　（電気通信設備工事の場合）</t>
    <rPh sb="3" eb="5">
      <t>キキ</t>
    </rPh>
    <rPh sb="5" eb="8">
      <t>カンリヒ</t>
    </rPh>
    <phoneticPr fontId="3"/>
  </si>
  <si>
    <t>(4)機器間接費</t>
    <rPh sb="3" eb="5">
      <t>キキ</t>
    </rPh>
    <rPh sb="5" eb="7">
      <t>カンセツ</t>
    </rPh>
    <rPh sb="7" eb="8">
      <t>ヒ</t>
    </rPh>
    <phoneticPr fontId="3"/>
  </si>
  <si>
    <t>③ 一般管理費等</t>
    <phoneticPr fontId="3"/>
  </si>
  <si>
    <t>242：修繕・補修工事（水路工事）←H21削除</t>
    <rPh sb="4" eb="6">
      <t>シュウゼン</t>
    </rPh>
    <rPh sb="7" eb="9">
      <t>ホシュウ</t>
    </rPh>
    <rPh sb="12" eb="14">
      <t>スイロ</t>
    </rPh>
    <rPh sb="14" eb="16">
      <t>コウジ</t>
    </rPh>
    <rPh sb="21" eb="23">
      <t>サクジョ</t>
    </rPh>
    <phoneticPr fontId="3"/>
  </si>
  <si>
    <t>243：修繕・補修工事（その他土木）←H21削除</t>
    <rPh sb="4" eb="6">
      <t>シュウゼン</t>
    </rPh>
    <rPh sb="7" eb="9">
      <t>ホシュウ</t>
    </rPh>
    <rPh sb="14" eb="15">
      <t>タ</t>
    </rPh>
    <rPh sb="15" eb="17">
      <t>ドボク</t>
    </rPh>
    <phoneticPr fontId="3"/>
  </si>
  <si>
    <t>244：修繕・補修工事（上記以外）←H21削除</t>
    <rPh sb="4" eb="6">
      <t>シュウゼン</t>
    </rPh>
    <rPh sb="7" eb="9">
      <t>ホシュウ</t>
    </rPh>
    <rPh sb="12" eb="14">
      <t>ジョウキ</t>
    </rPh>
    <rPh sb="14" eb="16">
      <t>イガイ</t>
    </rPh>
    <phoneticPr fontId="3"/>
  </si>
  <si>
    <t>232：道路トンネル工事←H21削除</t>
    <rPh sb="4" eb="6">
      <t>ドウロ</t>
    </rPh>
    <rPh sb="10" eb="12">
      <t>コウジ</t>
    </rPh>
    <phoneticPr fontId="3"/>
  </si>
  <si>
    <t>=$S$104:$S$124</t>
    <phoneticPr fontId="3"/>
  </si>
  <si>
    <t>060：さいたま市</t>
    <phoneticPr fontId="3"/>
  </si>
  <si>
    <t>066：相模原市</t>
    <rPh sb="4" eb="7">
      <t>サガミハラ</t>
    </rPh>
    <rPh sb="7" eb="8">
      <t>シ</t>
    </rPh>
    <phoneticPr fontId="3"/>
  </si>
  <si>
    <t>$o$3</t>
    <phoneticPr fontId="3"/>
  </si>
  <si>
    <t>$o$4</t>
  </si>
  <si>
    <t>$o$5</t>
  </si>
  <si>
    <t>$o$6</t>
  </si>
  <si>
    <t>6：日本下水道事業団</t>
  </si>
  <si>
    <t>9：都道府県・政令指定都市(市町村等)</t>
    <rPh sb="2" eb="6">
      <t>トドウフケン</t>
    </rPh>
    <rPh sb="14" eb="15">
      <t>シ</t>
    </rPh>
    <rPh sb="15" eb="16">
      <t>マチ</t>
    </rPh>
    <rPh sb="16" eb="17">
      <t>ソン</t>
    </rPh>
    <rPh sb="17" eb="18">
      <t>ナド</t>
    </rPh>
    <phoneticPr fontId="3"/>
  </si>
  <si>
    <t>7：東日本高速道路（株）
　 中日本高速道路（株）
　 西日本高速道路（株）</t>
    <phoneticPr fontId="3"/>
  </si>
  <si>
    <t>=$S$146:$S$159</t>
    <phoneticPr fontId="3"/>
  </si>
  <si>
    <t>=$S$160:$S$174</t>
    <phoneticPr fontId="3"/>
  </si>
  <si>
    <t>=$o$8:$o$9</t>
    <phoneticPr fontId="3"/>
  </si>
  <si>
    <t>$o$10</t>
    <phoneticPr fontId="3"/>
  </si>
  <si>
    <t>$o$11</t>
    <phoneticPr fontId="3"/>
  </si>
  <si>
    <t>工事情報</t>
    <rPh sb="0" eb="2">
      <t>コウジ</t>
    </rPh>
    <rPh sb="2" eb="4">
      <t>ジョウホウ</t>
    </rPh>
    <phoneticPr fontId="3"/>
  </si>
  <si>
    <t>工事名</t>
    <rPh sb="0" eb="3">
      <t>コウジメイ</t>
    </rPh>
    <phoneticPr fontId="3"/>
  </si>
  <si>
    <t>=$S$90:$S$103</t>
    <phoneticPr fontId="3"/>
  </si>
  <si>
    <t>フリガナ</t>
    <phoneticPr fontId="2"/>
  </si>
  <si>
    <t>請負業者名</t>
    <rPh sb="0" eb="2">
      <t>ウケオ</t>
    </rPh>
    <rPh sb="2" eb="4">
      <t>ギョウシャ</t>
    </rPh>
    <rPh sb="4" eb="5">
      <t>メイ</t>
    </rPh>
    <phoneticPr fontId="2"/>
  </si>
  <si>
    <t>発注者別ｺｰﾄﾞ 4桁</t>
    <rPh sb="0" eb="3">
      <t>ハッチュウシャ</t>
    </rPh>
    <rPh sb="3" eb="4">
      <t>ベツ</t>
    </rPh>
    <rPh sb="10" eb="11">
      <t>ケタ</t>
    </rPh>
    <phoneticPr fontId="2"/>
  </si>
  <si>
    <t>702：多摩事業部</t>
    <phoneticPr fontId="3"/>
  </si>
  <si>
    <t>060：さいたま市</t>
    <phoneticPr fontId="3"/>
  </si>
  <si>
    <t>063：新潟市</t>
    <phoneticPr fontId="3"/>
  </si>
  <si>
    <t>064：浜松市</t>
    <phoneticPr fontId="3"/>
  </si>
  <si>
    <t>旧運輸（港湾、航空）</t>
    <rPh sb="0" eb="1">
      <t>キュウ</t>
    </rPh>
    <rPh sb="1" eb="3">
      <t>ウンユ</t>
    </rPh>
    <rPh sb="4" eb="6">
      <t>コウワン</t>
    </rPh>
    <rPh sb="7" eb="9">
      <t>コウクウ</t>
    </rPh>
    <phoneticPr fontId="3"/>
  </si>
  <si>
    <t>下水：日本下水道事業団</t>
    <rPh sb="0" eb="2">
      <t>ゲスイ</t>
    </rPh>
    <phoneticPr fontId="3"/>
  </si>
  <si>
    <t>下水：都道府県</t>
    <rPh sb="0" eb="2">
      <t>ゲスイ</t>
    </rPh>
    <rPh sb="3" eb="7">
      <t>トドウフケン</t>
    </rPh>
    <phoneticPr fontId="3"/>
  </si>
  <si>
    <t>建設：都道府県</t>
    <rPh sb="0" eb="2">
      <t>ケンセツ</t>
    </rPh>
    <rPh sb="3" eb="7">
      <t>トドウフケン</t>
    </rPh>
    <phoneticPr fontId="3"/>
  </si>
  <si>
    <t>建設：水資源</t>
    <rPh sb="0" eb="2">
      <t>ケンセツ</t>
    </rPh>
    <rPh sb="3" eb="6">
      <t>ミズシゲン</t>
    </rPh>
    <phoneticPr fontId="3"/>
  </si>
  <si>
    <t>401：水資源機構 本社</t>
    <rPh sb="4" eb="5">
      <t>ミズ</t>
    </rPh>
    <rPh sb="5" eb="7">
      <t>シゲン</t>
    </rPh>
    <rPh sb="7" eb="9">
      <t>キコウ</t>
    </rPh>
    <rPh sb="10" eb="12">
      <t>ホンシャ</t>
    </rPh>
    <phoneticPr fontId="3"/>
  </si>
  <si>
    <t>402：水資源機構 中部支社</t>
    <rPh sb="4" eb="5">
      <t>ミズ</t>
    </rPh>
    <rPh sb="5" eb="7">
      <t>シゲン</t>
    </rPh>
    <rPh sb="7" eb="9">
      <t>キコウ</t>
    </rPh>
    <rPh sb="10" eb="12">
      <t>チュウブ</t>
    </rPh>
    <rPh sb="12" eb="14">
      <t>シシャ</t>
    </rPh>
    <phoneticPr fontId="3"/>
  </si>
  <si>
    <t>403：水資源機構 関西支社</t>
    <rPh sb="4" eb="5">
      <t>ミズ</t>
    </rPh>
    <rPh sb="5" eb="7">
      <t>シゲン</t>
    </rPh>
    <rPh sb="7" eb="9">
      <t>キコウ</t>
    </rPh>
    <rPh sb="10" eb="12">
      <t>カンサイ</t>
    </rPh>
    <rPh sb="12" eb="14">
      <t>シシャ</t>
    </rPh>
    <phoneticPr fontId="3"/>
  </si>
  <si>
    <t>404：水資源機構 吉野川局</t>
    <rPh sb="4" eb="5">
      <t>ミズ</t>
    </rPh>
    <rPh sb="5" eb="7">
      <t>シゲン</t>
    </rPh>
    <rPh sb="7" eb="9">
      <t>キコウ</t>
    </rPh>
    <rPh sb="10" eb="12">
      <t>ヨシノ</t>
    </rPh>
    <rPh sb="12" eb="13">
      <t>ガワ</t>
    </rPh>
    <rPh sb="13" eb="14">
      <t>キョク</t>
    </rPh>
    <phoneticPr fontId="3"/>
  </si>
  <si>
    <t>405：水資源機構 筑後川局</t>
    <rPh sb="4" eb="5">
      <t>ミズ</t>
    </rPh>
    <rPh sb="5" eb="7">
      <t>シゲン</t>
    </rPh>
    <rPh sb="7" eb="9">
      <t>キコウ</t>
    </rPh>
    <rPh sb="10" eb="12">
      <t>チクゴ</t>
    </rPh>
    <rPh sb="12" eb="13">
      <t>ガワ</t>
    </rPh>
    <rPh sb="13" eb="14">
      <t>キョク</t>
    </rPh>
    <phoneticPr fontId="3"/>
  </si>
  <si>
    <t>使用していない→</t>
    <rPh sb="0" eb="2">
      <t>シヨウ</t>
    </rPh>
    <phoneticPr fontId="3"/>
  </si>
  <si>
    <t>=$Ｖ$2:$Ｖ$6</t>
    <phoneticPr fontId="3"/>
  </si>
  <si>
    <t>3：一般交通等の影響を受ける場合</t>
    <rPh sb="14" eb="16">
      <t>バアイ</t>
    </rPh>
    <phoneticPr fontId="3"/>
  </si>
  <si>
    <t>4：一般交通等の影響を受けない場合</t>
    <rPh sb="15" eb="17">
      <t>バアイ</t>
    </rPh>
    <phoneticPr fontId="3"/>
  </si>
  <si>
    <t>7：高速道路</t>
    <rPh sb="2" eb="4">
      <t>コウソク</t>
    </rPh>
    <rPh sb="4" eb="6">
      <t>ドウロ</t>
    </rPh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</si>
  <si>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11: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15</t>
    </r>
    <phoneticPr fontId="3"/>
  </si>
  <si>
    <t>施工場所コード「高速」</t>
    <rPh sb="8" eb="10">
      <t>コウソク</t>
    </rPh>
    <phoneticPr fontId="3"/>
  </si>
  <si>
    <t>1：一般道路(自動車専用道路以外での一般道路上の工事)</t>
    <rPh sb="2" eb="4">
      <t>イッパン</t>
    </rPh>
    <rPh sb="4" eb="6">
      <t>ドウロ</t>
    </rPh>
    <rPh sb="7" eb="10">
      <t>ジドウシャ</t>
    </rPh>
    <rPh sb="10" eb="12">
      <t>センヨウ</t>
    </rPh>
    <rPh sb="12" eb="14">
      <t>ドウロ</t>
    </rPh>
    <rPh sb="14" eb="16">
      <t>イガイ</t>
    </rPh>
    <rPh sb="18" eb="20">
      <t>イッパン</t>
    </rPh>
    <rPh sb="20" eb="22">
      <t>ドウロ</t>
    </rPh>
    <rPh sb="22" eb="23">
      <t>ジョウ</t>
    </rPh>
    <rPh sb="24" eb="26">
      <t>コウジ</t>
    </rPh>
    <phoneticPr fontId="2"/>
  </si>
  <si>
    <t>2：自動車専用道路(高速自動車道路上での工事)</t>
    <rPh sb="2" eb="5">
      <t>ジドウシャ</t>
    </rPh>
    <rPh sb="5" eb="7">
      <t>センヨウ</t>
    </rPh>
    <rPh sb="7" eb="9">
      <t>ドウロ</t>
    </rPh>
    <rPh sb="10" eb="12">
      <t>コウソク</t>
    </rPh>
    <rPh sb="12" eb="15">
      <t>ジドウシャ</t>
    </rPh>
    <rPh sb="15" eb="17">
      <t>ドウロ</t>
    </rPh>
    <rPh sb="17" eb="18">
      <t>ジョウ</t>
    </rPh>
    <rPh sb="20" eb="22">
      <t>コウジ</t>
    </rPh>
    <phoneticPr fontId="2"/>
  </si>
  <si>
    <t>3：自動車専用道路及び鉄道等に近接又は交差する場所(跨道橋、高架橋等での他管理者との調整が必要な工事)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rPh sb="26" eb="29">
      <t>コドウキョウ</t>
    </rPh>
    <rPh sb="30" eb="32">
      <t>コウカ</t>
    </rPh>
    <rPh sb="32" eb="33">
      <t>ハシ</t>
    </rPh>
    <rPh sb="33" eb="34">
      <t>トウ</t>
    </rPh>
    <rPh sb="36" eb="37">
      <t>タ</t>
    </rPh>
    <rPh sb="37" eb="40">
      <t>カンリシャ</t>
    </rPh>
    <rPh sb="42" eb="44">
      <t>チョウセイ</t>
    </rPh>
    <rPh sb="45" eb="47">
      <t>ヒツヨウ</t>
    </rPh>
    <rPh sb="48" eb="50">
      <t>コウジ</t>
    </rPh>
    <phoneticPr fontId="2"/>
  </si>
  <si>
    <t xml:space="preserve">4：上記以外の工事場所 </t>
    <rPh sb="2" eb="4">
      <t>ジョウキ</t>
    </rPh>
    <rPh sb="4" eb="6">
      <t>イガイ</t>
    </rPh>
    <rPh sb="7" eb="9">
      <t>コウジ</t>
    </rPh>
    <rPh sb="9" eb="11">
      <t>バショ</t>
    </rPh>
    <phoneticPr fontId="2"/>
  </si>
  <si>
    <t>施工場所コード「建設、港湾、航空、農水、下水、都市」</t>
    <rPh sb="0" eb="2">
      <t>セコウ</t>
    </rPh>
    <rPh sb="2" eb="4">
      <t>バショ</t>
    </rPh>
    <phoneticPr fontId="2"/>
  </si>
  <si>
    <t>420：橋梁下部工</t>
    <rPh sb="8" eb="9">
      <t>コウ</t>
    </rPh>
    <phoneticPr fontId="3"/>
  </si>
  <si>
    <t>表－４高速道路</t>
    <rPh sb="0" eb="1">
      <t>ヒョウ</t>
    </rPh>
    <rPh sb="3" eb="5">
      <t>コウソク</t>
    </rPh>
    <rPh sb="5" eb="7">
      <t>ドウロ</t>
    </rPh>
    <phoneticPr fontId="3"/>
  </si>
  <si>
    <t>617：名古屋支社</t>
    <rPh sb="4" eb="7">
      <t>ナゴヤ</t>
    </rPh>
    <rPh sb="7" eb="9">
      <t>シシャ</t>
    </rPh>
    <phoneticPr fontId="3"/>
  </si>
  <si>
    <t>イ 受入費</t>
    <rPh sb="2" eb="4">
      <t>ウケイレ</t>
    </rPh>
    <rPh sb="4" eb="5">
      <t>ヒ</t>
    </rPh>
    <phoneticPr fontId="3"/>
  </si>
  <si>
    <t>ロ 売払費</t>
    <rPh sb="2" eb="5">
      <t>ウリハライヒ</t>
    </rPh>
    <phoneticPr fontId="3"/>
  </si>
  <si>
    <t>※直接工事費には含まない</t>
    <phoneticPr fontId="3"/>
  </si>
  <si>
    <t>所管別コード</t>
    <rPh sb="0" eb="2">
      <t>ショカン</t>
    </rPh>
    <rPh sb="2" eb="3">
      <t>ベツ</t>
    </rPh>
    <phoneticPr fontId="3"/>
  </si>
  <si>
    <t>↓「W2」セルとリンク</t>
    <phoneticPr fontId="3"/>
  </si>
  <si>
    <t>高速</t>
    <rPh sb="0" eb="2">
      <t>コウソク</t>
    </rPh>
    <phoneticPr fontId="3"/>
  </si>
  <si>
    <t>補助ダム</t>
    <rPh sb="0" eb="2">
      <t>ホジョ</t>
    </rPh>
    <phoneticPr fontId="3"/>
  </si>
  <si>
    <t>=$S$14:$S$81</t>
    <phoneticPr fontId="3"/>
  </si>
  <si>
    <t>=$S$2:$S$88</t>
    <phoneticPr fontId="3"/>
  </si>
  <si>
    <t>=$S$127:$S$136</t>
    <phoneticPr fontId="3"/>
  </si>
  <si>
    <t>=$S$179:$S$254</t>
    <phoneticPr fontId="3"/>
  </si>
  <si>
    <t>所管名(1)</t>
    <rPh sb="0" eb="2">
      <t>ショカン</t>
    </rPh>
    <rPh sb="2" eb="3">
      <t>メイ</t>
    </rPh>
    <phoneticPr fontId="3"/>
  </si>
  <si>
    <t>$o$12</t>
    <phoneticPr fontId="3"/>
  </si>
  <si>
    <t>シート</t>
    <phoneticPr fontId="3"/>
  </si>
  <si>
    <t>項目</t>
    <rPh sb="0" eb="2">
      <t>コウモク</t>
    </rPh>
    <phoneticPr fontId="3"/>
  </si>
  <si>
    <t>行の表示・非表示設定「Rows Hidden」</t>
    <rPh sb="0" eb="1">
      <t>ギョウ</t>
    </rPh>
    <rPh sb="2" eb="4">
      <t>ヒョウジ</t>
    </rPh>
    <rPh sb="5" eb="8">
      <t>ヒヒョウジ</t>
    </rPh>
    <rPh sb="8" eb="10">
      <t>セッテイ</t>
    </rPh>
    <phoneticPr fontId="3"/>
  </si>
  <si>
    <t>セルの着色及びロック・非ロック「Range Locked」の設定</t>
    <rPh sb="3" eb="5">
      <t>チャクショク</t>
    </rPh>
    <rPh sb="5" eb="6">
      <t>オヨ</t>
    </rPh>
    <rPh sb="11" eb="12">
      <t>ヒ</t>
    </rPh>
    <rPh sb="30" eb="32">
      <t>セッテイ</t>
    </rPh>
    <phoneticPr fontId="3"/>
  </si>
  <si>
    <t>セルの値（計算式）の設定</t>
    <rPh sb="3" eb="4">
      <t>アタイ</t>
    </rPh>
    <rPh sb="5" eb="7">
      <t>ケイサン</t>
    </rPh>
    <rPh sb="7" eb="8">
      <t>シキ</t>
    </rPh>
    <rPh sb="10" eb="12">
      <t>セッテイ</t>
    </rPh>
    <phoneticPr fontId="3"/>
  </si>
  <si>
    <r>
      <t>○：表示(False)</t>
    </r>
    <r>
      <rPr>
        <sz val="10"/>
        <rFont val="ＭＳ Ｐゴシック"/>
        <family val="3"/>
        <charset val="128"/>
      </rPr>
      <t>　　×：非表示(True)</t>
    </r>
    <rPh sb="2" eb="4">
      <t>ヒョウジ</t>
    </rPh>
    <phoneticPr fontId="3"/>
  </si>
  <si>
    <r>
      <t>19：着色19(黄),非ロック(False)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color indexed="17"/>
        <rFont val="ＭＳ Ｐゴシック"/>
        <family val="3"/>
        <charset val="128"/>
      </rPr>
      <t>35：着色35(緑),ロック(True)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2：着色2（無）,ロック(True)　</t>
    </r>
    <rPh sb="27" eb="29">
      <t>チャクショク</t>
    </rPh>
    <rPh sb="32" eb="33">
      <t>ミドリ</t>
    </rPh>
    <rPh sb="48" eb="50">
      <t>チャクショク</t>
    </rPh>
    <rPh sb="52" eb="53">
      <t>ム</t>
    </rPh>
    <phoneticPr fontId="3"/>
  </si>
  <si>
    <t>「無」：空欄に設定　　「無」以外：値又は数式を設定</t>
    <rPh sb="1" eb="2">
      <t>ナシ</t>
    </rPh>
    <rPh sb="4" eb="6">
      <t>クウラン</t>
    </rPh>
    <rPh sb="7" eb="9">
      <t>セッテイ</t>
    </rPh>
    <rPh sb="12" eb="13">
      <t>ナシ</t>
    </rPh>
    <rPh sb="14" eb="16">
      <t>イガイ</t>
    </rPh>
    <rPh sb="17" eb="18">
      <t>アタイ</t>
    </rPh>
    <rPh sb="18" eb="19">
      <t>マタ</t>
    </rPh>
    <rPh sb="20" eb="22">
      <t>スウシキ</t>
    </rPh>
    <rPh sb="23" eb="25">
      <t>セッテイ</t>
    </rPh>
    <phoneticPr fontId="3"/>
  </si>
  <si>
    <r>
      <t>34：着色34（水色）,ロック(True)</t>
    </r>
    <r>
      <rPr>
        <sz val="9"/>
        <rFont val="ＭＳ Ｐゴシック"/>
        <family val="3"/>
        <charset val="128"/>
      </rPr>
      <t xml:space="preserve">　 </t>
    </r>
    <r>
      <rPr>
        <sz val="9"/>
        <color indexed="45"/>
        <rFont val="ＭＳ Ｐゴシック"/>
        <family val="3"/>
        <charset val="128"/>
      </rPr>
      <t>40：着色40（ベージュ）,ロック(True)　</t>
    </r>
    <rPh sb="8" eb="9">
      <t>ミズ</t>
    </rPh>
    <rPh sb="9" eb="10">
      <t>イロ</t>
    </rPh>
    <phoneticPr fontId="3"/>
  </si>
  <si>
    <t>赤文字は他省庁と異なる設定</t>
    <rPh sb="0" eb="1">
      <t>アカ</t>
    </rPh>
    <rPh sb="1" eb="3">
      <t>モジ</t>
    </rPh>
    <rPh sb="4" eb="7">
      <t>タショウチョウ</t>
    </rPh>
    <rPh sb="8" eb="9">
      <t>コト</t>
    </rPh>
    <rPh sb="11" eb="13">
      <t>セッテイ</t>
    </rPh>
    <phoneticPr fontId="3"/>
  </si>
  <si>
    <t>開始
行</t>
    <rPh sb="0" eb="2">
      <t>カイシ</t>
    </rPh>
    <rPh sb="3" eb="4">
      <t>ギョウ</t>
    </rPh>
    <phoneticPr fontId="3"/>
  </si>
  <si>
    <t>終了
行</t>
    <rPh sb="0" eb="2">
      <t>シュウリョウ</t>
    </rPh>
    <rPh sb="3" eb="4">
      <t>ギョウ</t>
    </rPh>
    <phoneticPr fontId="3"/>
  </si>
  <si>
    <t>補助
ダム</t>
    <rPh sb="0" eb="2">
      <t>ホジョ</t>
    </rPh>
    <phoneticPr fontId="3"/>
  </si>
  <si>
    <t>開始セル</t>
    <rPh sb="0" eb="2">
      <t>カイシ</t>
    </rPh>
    <phoneticPr fontId="3"/>
  </si>
  <si>
    <t>終了セル</t>
    <rPh sb="0" eb="2">
      <t>シュウリョウ</t>
    </rPh>
    <phoneticPr fontId="3"/>
  </si>
  <si>
    <t>開始画面</t>
    <rPh sb="0" eb="2">
      <t>カイシ</t>
    </rPh>
    <rPh sb="2" eb="4">
      <t>ガメン</t>
    </rPh>
    <phoneticPr fontId="3"/>
  </si>
  <si>
    <t>○</t>
    <phoneticPr fontId="3"/>
  </si>
  <si>
    <t>×</t>
    <phoneticPr fontId="3"/>
  </si>
  <si>
    <t>○</t>
  </si>
  <si>
    <t>×</t>
  </si>
  <si>
    <t>無</t>
  </si>
  <si>
    <t>受入費、売払費</t>
    <rPh sb="0" eb="2">
      <t>ウケイレ</t>
    </rPh>
    <rPh sb="2" eb="3">
      <t>ヒ</t>
    </rPh>
    <rPh sb="4" eb="7">
      <t>ウリハライヒ</t>
    </rPh>
    <phoneticPr fontId="3"/>
  </si>
  <si>
    <t>×</t>
    <phoneticPr fontId="3"/>
  </si>
  <si>
    <t>○</t>
    <phoneticPr fontId="3"/>
  </si>
  <si>
    <t>イメージアップ率分、積上分</t>
    <rPh sb="7" eb="8">
      <t>リツ</t>
    </rPh>
    <rPh sb="8" eb="9">
      <t>ブン</t>
    </rPh>
    <rPh sb="10" eb="12">
      <t>ツミア</t>
    </rPh>
    <rPh sb="12" eb="13">
      <t>ブン</t>
    </rPh>
    <phoneticPr fontId="3"/>
  </si>
  <si>
    <t>○</t>
    <phoneticPr fontId="3"/>
  </si>
  <si>
    <t>×</t>
    <phoneticPr fontId="3"/>
  </si>
  <si>
    <t>機器間接費</t>
    <rPh sb="0" eb="2">
      <t>キキ</t>
    </rPh>
    <rPh sb="2" eb="5">
      <t>カンセツヒ</t>
    </rPh>
    <phoneticPr fontId="3"/>
  </si>
  <si>
    <t>○</t>
    <phoneticPr fontId="3"/>
  </si>
  <si>
    <t>×</t>
    <phoneticPr fontId="3"/>
  </si>
  <si>
    <t>鋼橋等工場製作費
（電気通信設備工事の場合は、機器単体費）</t>
    <rPh sb="0" eb="1">
      <t>コウ</t>
    </rPh>
    <rPh sb="1" eb="3">
      <t>バシナド</t>
    </rPh>
    <rPh sb="3" eb="5">
      <t>コウジョウ</t>
    </rPh>
    <rPh sb="5" eb="8">
      <t>セイサクヒ</t>
    </rPh>
    <rPh sb="10" eb="12">
      <t>デンキ</t>
    </rPh>
    <rPh sb="12" eb="14">
      <t>ツウシン</t>
    </rPh>
    <rPh sb="14" eb="16">
      <t>セツビ</t>
    </rPh>
    <rPh sb="16" eb="18">
      <t>コウジ</t>
    </rPh>
    <rPh sb="19" eb="21">
      <t>バアイ</t>
    </rPh>
    <rPh sb="23" eb="25">
      <t>キキ</t>
    </rPh>
    <rPh sb="25" eb="27">
      <t>タンタイ</t>
    </rPh>
    <rPh sb="27" eb="28">
      <t>ヒ</t>
    </rPh>
    <phoneticPr fontId="3"/>
  </si>
  <si>
    <t>鋼橋等工場製作費
（電気通信設備工事の場合は、機器単体費）</t>
    <phoneticPr fontId="3"/>
  </si>
  <si>
    <t>鋼橋等工場製作費</t>
    <phoneticPr fontId="3"/>
  </si>
  <si>
    <t>発注２</t>
  </si>
  <si>
    <t>発注２</t>
    <phoneticPr fontId="3"/>
  </si>
  <si>
    <t>F16</t>
    <phoneticPr fontId="3"/>
  </si>
  <si>
    <t>処分費(一時中止増分を除く積算額）</t>
    <rPh sb="0" eb="3">
      <t>ショブンヒ</t>
    </rPh>
    <rPh sb="4" eb="6">
      <t>イチジ</t>
    </rPh>
    <rPh sb="6" eb="8">
      <t>チュウシ</t>
    </rPh>
    <rPh sb="8" eb="10">
      <t>ゾウブン</t>
    </rPh>
    <rPh sb="11" eb="12">
      <t>ノゾ</t>
    </rPh>
    <rPh sb="13" eb="15">
      <t>セキサン</t>
    </rPh>
    <rPh sb="15" eb="16">
      <t>ガク</t>
    </rPh>
    <phoneticPr fontId="3"/>
  </si>
  <si>
    <t>処分費(一時中止増分）</t>
    <phoneticPr fontId="3"/>
  </si>
  <si>
    <t>G16</t>
    <phoneticPr fontId="3"/>
  </si>
  <si>
    <t>=SUM(F17:F18)</t>
    <phoneticPr fontId="3"/>
  </si>
  <si>
    <t>=SUM(G17:G18)</t>
    <phoneticPr fontId="3"/>
  </si>
  <si>
    <t>F17</t>
    <phoneticPr fontId="3"/>
  </si>
  <si>
    <t>G18</t>
    <phoneticPr fontId="3"/>
  </si>
  <si>
    <t>F33</t>
    <phoneticPr fontId="3"/>
  </si>
  <si>
    <t>G34</t>
    <phoneticPr fontId="3"/>
  </si>
  <si>
    <t>F38</t>
    <phoneticPr fontId="3"/>
  </si>
  <si>
    <t>G39</t>
    <phoneticPr fontId="3"/>
  </si>
  <si>
    <t>1：国土交通省(建設)</t>
    <phoneticPr fontId="3"/>
  </si>
  <si>
    <t>2：国土交通省(港湾)</t>
    <phoneticPr fontId="3"/>
  </si>
  <si>
    <t>3：国土交通省(航空)</t>
    <phoneticPr fontId="3"/>
  </si>
  <si>
    <t>4：農林水産省</t>
    <rPh sb="3" eb="4">
      <t>リン</t>
    </rPh>
    <rPh sb="5" eb="6">
      <t>サン</t>
    </rPh>
    <phoneticPr fontId="3"/>
  </si>
  <si>
    <t>5：下水道局</t>
    <phoneticPr fontId="3"/>
  </si>
  <si>
    <t>6：日本下水道事業団</t>
    <phoneticPr fontId="3"/>
  </si>
  <si>
    <t>8：都市再生機構</t>
    <rPh sb="4" eb="6">
      <t>サイセイ</t>
    </rPh>
    <rPh sb="6" eb="8">
      <t>キコウ</t>
    </rPh>
    <phoneticPr fontId="3"/>
  </si>
  <si>
    <t>10:補助ダム</t>
    <rPh sb="3" eb="5">
      <t>ホジョ</t>
    </rPh>
    <phoneticPr fontId="3"/>
  </si>
  <si>
    <t>=$Ｓ$2:$Ｓ$55</t>
    <phoneticPr fontId="3"/>
  </si>
  <si>
    <t>=$Ｓ$109:$Ｓ$119</t>
    <phoneticPr fontId="3"/>
  </si>
  <si>
    <t>=$Ｓ$127:$Ｓ$132</t>
    <phoneticPr fontId="3"/>
  </si>
  <si>
    <t>=$Ｓ$66:$Ｓ$99</t>
    <phoneticPr fontId="3"/>
  </si>
  <si>
    <t>=$Ｓ$143:$Ｓ$154</t>
    <phoneticPr fontId="3"/>
  </si>
  <si>
    <t>=$Ｓ$165:$Ｓ$177</t>
    <phoneticPr fontId="3"/>
  </si>
  <si>
    <t>=$Ｓ$187:$Ｓ$193</t>
    <phoneticPr fontId="3"/>
  </si>
  <si>
    <t>=$Ｓ$57:$Ｓ$59</t>
    <phoneticPr fontId="3"/>
  </si>
  <si>
    <t>=$J$1:$J$6</t>
    <phoneticPr fontId="3"/>
  </si>
  <si>
    <t>=$J$7:$J$12</t>
    <phoneticPr fontId="3"/>
  </si>
  <si>
    <t>=$J$1:$J$5</t>
    <phoneticPr fontId="3"/>
  </si>
  <si>
    <t>=$J$19:$J$22</t>
    <phoneticPr fontId="3"/>
  </si>
  <si>
    <t>=$J$25:$J$28</t>
    <phoneticPr fontId="3"/>
  </si>
  <si>
    <t>191：電気通信設備工事(道路維持工事)</t>
    <phoneticPr fontId="3"/>
  </si>
  <si>
    <r>
      <t>192：電気通信設備工事(河川維持工事)</t>
    </r>
    <r>
      <rPr>
        <sz val="11"/>
        <rFont val="ＭＳ Ｐゴシック"/>
        <family val="3"/>
        <charset val="128"/>
      </rPr>
      <t/>
    </r>
    <phoneticPr fontId="3"/>
  </si>
  <si>
    <t>151：コンクリートダム工事(建)</t>
    <phoneticPr fontId="3"/>
  </si>
  <si>
    <t>161：フィルダム工事(建)</t>
    <phoneticPr fontId="3"/>
  </si>
  <si>
    <t>314：防舷材、電気防食工事</t>
    <phoneticPr fontId="3"/>
  </si>
  <si>
    <r>
      <t>平成2</t>
    </r>
    <r>
      <rPr>
        <sz val="10"/>
        <color indexed="14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</si>
  <si>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発注２</t>
    <phoneticPr fontId="3"/>
  </si>
  <si>
    <t>○</t>
    <phoneticPr fontId="3"/>
  </si>
  <si>
    <t>保全</t>
    <rPh sb="0" eb="2">
      <t>ホゼン</t>
    </rPh>
    <phoneticPr fontId="3"/>
  </si>
  <si>
    <t>11.高速道路（施設保全）</t>
    <rPh sb="3" eb="5">
      <t>コウソク</t>
    </rPh>
    <rPh sb="5" eb="7">
      <t>ドウロ</t>
    </rPh>
    <rPh sb="8" eb="10">
      <t>シセツ</t>
    </rPh>
    <rPh sb="10" eb="12">
      <t>ホゼン</t>
    </rPh>
    <phoneticPr fontId="3"/>
  </si>
  <si>
    <t>=Ｖ11:Ｖ15</t>
    <phoneticPr fontId="3"/>
  </si>
  <si>
    <t>=J19:J22</t>
    <phoneticPr fontId="3"/>
  </si>
  <si>
    <t>高速（施設保全）</t>
    <rPh sb="0" eb="2">
      <t>コウソク</t>
    </rPh>
    <rPh sb="3" eb="5">
      <t>シセツ</t>
    </rPh>
    <rPh sb="5" eb="7">
      <t>ホゼン</t>
    </rPh>
    <phoneticPr fontId="3"/>
  </si>
  <si>
    <t>701：トンネル非常用設備</t>
    <rPh sb="8" eb="11">
      <t>ヒジョウヨウ</t>
    </rPh>
    <rPh sb="11" eb="13">
      <t>セツビ</t>
    </rPh>
    <phoneticPr fontId="3"/>
  </si>
  <si>
    <t>702：トンネル換気設備</t>
    <rPh sb="8" eb="10">
      <t>カンキ</t>
    </rPh>
    <rPh sb="10" eb="12">
      <t>セツビ</t>
    </rPh>
    <phoneticPr fontId="3"/>
  </si>
  <si>
    <t>703：給排水衛生設備</t>
    <rPh sb="4" eb="7">
      <t>キュウハイスイ</t>
    </rPh>
    <rPh sb="7" eb="9">
      <t>エイセイ</t>
    </rPh>
    <rPh sb="9" eb="11">
      <t>セツビ</t>
    </rPh>
    <phoneticPr fontId="3"/>
  </si>
  <si>
    <t>704：軸重計設備</t>
    <rPh sb="4" eb="5">
      <t>ジク</t>
    </rPh>
    <rPh sb="5" eb="6">
      <t>ジュウ</t>
    </rPh>
    <rPh sb="6" eb="7">
      <t>ケイ</t>
    </rPh>
    <rPh sb="7" eb="9">
      <t>セツビ</t>
    </rPh>
    <phoneticPr fontId="3"/>
  </si>
  <si>
    <t>705：照明設備</t>
    <rPh sb="4" eb="6">
      <t>ショウメイ</t>
    </rPh>
    <rPh sb="6" eb="8">
      <t>セツビ</t>
    </rPh>
    <phoneticPr fontId="3"/>
  </si>
  <si>
    <t>706：受配電自家発設備</t>
    <rPh sb="4" eb="5">
      <t>ジュ</t>
    </rPh>
    <rPh sb="5" eb="7">
      <t>ハイデン</t>
    </rPh>
    <rPh sb="7" eb="9">
      <t>ジカ</t>
    </rPh>
    <rPh sb="9" eb="10">
      <t>ハツ</t>
    </rPh>
    <rPh sb="10" eb="12">
      <t>セツビ</t>
    </rPh>
    <phoneticPr fontId="3"/>
  </si>
  <si>
    <t>707：道路情報設備</t>
    <rPh sb="4" eb="6">
      <t>ドウロ</t>
    </rPh>
    <rPh sb="6" eb="8">
      <t>ジョウホウ</t>
    </rPh>
    <rPh sb="8" eb="10">
      <t>セツビ</t>
    </rPh>
    <phoneticPr fontId="3"/>
  </si>
  <si>
    <t>708：遠方監視制御設備</t>
    <rPh sb="4" eb="6">
      <t>エンポウ</t>
    </rPh>
    <rPh sb="6" eb="8">
      <t>カンシ</t>
    </rPh>
    <rPh sb="8" eb="10">
      <t>セイギョ</t>
    </rPh>
    <rPh sb="10" eb="12">
      <t>セツビ</t>
    </rPh>
    <phoneticPr fontId="3"/>
  </si>
  <si>
    <t>709：無線設備</t>
    <rPh sb="4" eb="6">
      <t>ムセン</t>
    </rPh>
    <rPh sb="6" eb="8">
      <t>セツビ</t>
    </rPh>
    <phoneticPr fontId="3"/>
  </si>
  <si>
    <t>710：CCTV設備</t>
    <rPh sb="8" eb="10">
      <t>セツビ</t>
    </rPh>
    <phoneticPr fontId="3"/>
  </si>
  <si>
    <t>711：ETC設備</t>
    <rPh sb="7" eb="9">
      <t>セツビ</t>
    </rPh>
    <phoneticPr fontId="3"/>
  </si>
  <si>
    <t>712：通信線路</t>
    <rPh sb="4" eb="6">
      <t>ツウシン</t>
    </rPh>
    <rPh sb="6" eb="8">
      <t>センロ</t>
    </rPh>
    <phoneticPr fontId="3"/>
  </si>
  <si>
    <r>
      <t>平成</t>
    </r>
    <r>
      <rPr>
        <sz val="10"/>
        <color indexed="14"/>
        <rFont val="ＭＳ Ｐゴシック"/>
        <family val="3"/>
        <charset val="128"/>
      </rPr>
      <t>21～23</t>
    </r>
    <r>
      <rPr>
        <sz val="10"/>
        <rFont val="ＭＳ Ｐゴシック"/>
        <family val="3"/>
        <charset val="128"/>
      </rPr>
      <t>年度</t>
    </r>
    <rPh sb="0" eb="2">
      <t>ヘイセイ</t>
    </rPh>
    <rPh sb="7" eb="9">
      <t>ネンド</t>
    </rPh>
    <phoneticPr fontId="3"/>
  </si>
  <si>
    <t>×</t>
    <phoneticPr fontId="3"/>
  </si>
  <si>
    <t>=Ｓ204:Ｓ229</t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</si>
  <si>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</si>
  <si>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</si>
  <si>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</si>
  <si>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</si>
  <si>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</si>
  <si>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</si>
  <si>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</si>
  <si>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713：維持（施設保全）</t>
    <rPh sb="4" eb="6">
      <t>イジ</t>
    </rPh>
    <rPh sb="7" eb="9">
      <t>シセツ</t>
    </rPh>
    <rPh sb="9" eb="11">
      <t>ホゼン</t>
    </rPh>
    <phoneticPr fontId="3"/>
  </si>
  <si>
    <t>490：維持(土木工事)</t>
    <rPh sb="7" eb="9">
      <t>ドボク</t>
    </rPh>
    <rPh sb="9" eb="11">
      <t>コウジ</t>
    </rPh>
    <phoneticPr fontId="3"/>
  </si>
  <si>
    <t>④</t>
    <phoneticPr fontId="3"/>
  </si>
  <si>
    <t>C41</t>
    <phoneticPr fontId="3"/>
  </si>
  <si>
    <t>7：東日本高速道路（株）</t>
    <phoneticPr fontId="3"/>
  </si>
  <si>
    <t>=$S$262:$S$267</t>
    <phoneticPr fontId="3"/>
  </si>
  <si>
    <t>保全　東日本高速道路(株)</t>
    <rPh sb="0" eb="2">
      <t>ホゼン</t>
    </rPh>
    <rPh sb="3" eb="4">
      <t>ヒガシ</t>
    </rPh>
    <rPh sb="4" eb="6">
      <t>ニホン</t>
    </rPh>
    <rPh sb="6" eb="8">
      <t>コウソク</t>
    </rPh>
    <rPh sb="8" eb="10">
      <t>ドウロ</t>
    </rPh>
    <rPh sb="10" eb="13">
      <t>カブ</t>
    </rPh>
    <phoneticPr fontId="3"/>
  </si>
  <si>
    <t>$o$13</t>
    <phoneticPr fontId="3"/>
  </si>
  <si>
    <t>3：国土交通省(航空)</t>
    <phoneticPr fontId="3"/>
  </si>
  <si>
    <t>鋼橋等工場製作費
（電気通信設備工事の場合は、機器単体費）</t>
    <phoneticPr fontId="3"/>
  </si>
  <si>
    <t>　　工期延期日数は元請と一致するように入力してください</t>
    <rPh sb="2" eb="4">
      <t>コウキ</t>
    </rPh>
    <rPh sb="4" eb="6">
      <t>エンキ</t>
    </rPh>
    <rPh sb="6" eb="8">
      <t>ニッスウ</t>
    </rPh>
    <rPh sb="9" eb="11">
      <t>モトウケ</t>
    </rPh>
    <rPh sb="12" eb="14">
      <t>イッチ</t>
    </rPh>
    <rPh sb="19" eb="21">
      <t>ニュウリョク</t>
    </rPh>
    <phoneticPr fontId="3"/>
  </si>
  <si>
    <t>最終工事請負金額（消費税込）</t>
    <rPh sb="0" eb="2">
      <t>サイシュウ</t>
    </rPh>
    <rPh sb="2" eb="4">
      <t>コウジ</t>
    </rPh>
    <rPh sb="4" eb="6">
      <t>ウケオイ</t>
    </rPh>
    <rPh sb="6" eb="8">
      <t>キンガク</t>
    </rPh>
    <rPh sb="9" eb="12">
      <t>ショウヒゼイ</t>
    </rPh>
    <rPh sb="12" eb="13">
      <t>コミ</t>
    </rPh>
    <phoneticPr fontId="3"/>
  </si>
  <si>
    <t>(単位千円)</t>
    <phoneticPr fontId="2"/>
  </si>
  <si>
    <t>7：空港制限区域内工事 翌朝、航空機の運行のために施設を解放する場所の夜間を含む工事</t>
    <rPh sb="2" eb="4">
      <t>クウコウ</t>
    </rPh>
    <rPh sb="4" eb="6">
      <t>セイゲン</t>
    </rPh>
    <rPh sb="6" eb="9">
      <t>クイキナイ</t>
    </rPh>
    <rPh sb="9" eb="11">
      <t>コウジ</t>
    </rPh>
    <rPh sb="12" eb="14">
      <t>ヨクチョウ</t>
    </rPh>
    <rPh sb="15" eb="18">
      <t>コウクウキ</t>
    </rPh>
    <rPh sb="19" eb="21">
      <t>ウンコウ</t>
    </rPh>
    <rPh sb="25" eb="27">
      <t>シセツ</t>
    </rPh>
    <rPh sb="28" eb="30">
      <t>カイホウ</t>
    </rPh>
    <rPh sb="32" eb="34">
      <t>バショ</t>
    </rPh>
    <rPh sb="35" eb="37">
      <t>ヤカン</t>
    </rPh>
    <rPh sb="38" eb="39">
      <t>フク</t>
    </rPh>
    <rPh sb="40" eb="42">
      <t>コウジ</t>
    </rPh>
    <phoneticPr fontId="2"/>
  </si>
  <si>
    <t>8：空港制限区域内工事 翌朝、航空機の運行のために施設を解放する場所の夜間を含まない工事</t>
    <rPh sb="2" eb="4">
      <t>クウコウ</t>
    </rPh>
    <rPh sb="4" eb="6">
      <t>セイゲン</t>
    </rPh>
    <rPh sb="6" eb="9">
      <t>クイキナイ</t>
    </rPh>
    <rPh sb="9" eb="11">
      <t>コウジ</t>
    </rPh>
    <rPh sb="12" eb="14">
      <t>ヨクチョウ</t>
    </rPh>
    <rPh sb="15" eb="18">
      <t>コウクウキ</t>
    </rPh>
    <rPh sb="19" eb="21">
      <t>ウンコウ</t>
    </rPh>
    <rPh sb="25" eb="27">
      <t>シセツ</t>
    </rPh>
    <rPh sb="28" eb="30">
      <t>カイホウ</t>
    </rPh>
    <rPh sb="32" eb="34">
      <t>バショ</t>
    </rPh>
    <rPh sb="35" eb="37">
      <t>ヤカン</t>
    </rPh>
    <rPh sb="38" eb="39">
      <t>フク</t>
    </rPh>
    <rPh sb="42" eb="44">
      <t>コウジ</t>
    </rPh>
    <phoneticPr fontId="2"/>
  </si>
  <si>
    <t>(7)その他</t>
    <rPh sb="5" eb="6">
      <t>タ</t>
    </rPh>
    <phoneticPr fontId="3"/>
  </si>
  <si>
    <t>整理番号</t>
  </si>
  <si>
    <t>ファイル種別</t>
    <rPh sb="4" eb="6">
      <t>シュベツ</t>
    </rPh>
    <phoneticPr fontId="3"/>
  </si>
  <si>
    <t>省庁</t>
  </si>
  <si>
    <t>局</t>
  </si>
  <si>
    <t>工種区分</t>
  </si>
  <si>
    <t>工種区分
（詳細）</t>
  </si>
  <si>
    <t>請負金額
（百万）</t>
  </si>
  <si>
    <t>工事名</t>
  </si>
  <si>
    <t>工期</t>
  </si>
  <si>
    <t>発注者</t>
  </si>
  <si>
    <t>自</t>
  </si>
  <si>
    <t>至</t>
  </si>
  <si>
    <t>事務所・出張所</t>
  </si>
  <si>
    <t>課名</t>
  </si>
  <si>
    <t>役職</t>
  </si>
  <si>
    <t>担当者氏名</t>
  </si>
  <si>
    <t>抽出年度
（調査票Ver）</t>
    <phoneticPr fontId="3"/>
  </si>
  <si>
    <t>請負業者</t>
  </si>
  <si>
    <t>未入力件数
（発注調査票）</t>
  </si>
  <si>
    <t>エラー件数
（発注調査票）</t>
  </si>
  <si>
    <t>チェック回数
（発注調査票）</t>
  </si>
  <si>
    <t>未入力件数
（元請調査票）</t>
  </si>
  <si>
    <t>エラー件数
（元請調査票）</t>
  </si>
  <si>
    <t>請負業者名</t>
  </si>
  <si>
    <t>321：空港用地造成工事</t>
  </si>
  <si>
    <t>322：空港用地造成工事</t>
  </si>
  <si>
    <t>371：空港舗装工事（制限区域内夜間工事）</t>
    <rPh sb="11" eb="13">
      <t>セイゲン</t>
    </rPh>
    <rPh sb="13" eb="16">
      <t>クイキナイ</t>
    </rPh>
    <rPh sb="16" eb="18">
      <t>ヤカン</t>
    </rPh>
    <rPh sb="18" eb="20">
      <t>コウジ</t>
    </rPh>
    <phoneticPr fontId="4"/>
  </si>
  <si>
    <t>372：空港舗装工事（制限区域内夜間工事以外）</t>
    <rPh sb="11" eb="13">
      <t>セイゲン</t>
    </rPh>
    <rPh sb="13" eb="16">
      <t>クイキナイ</t>
    </rPh>
    <rPh sb="16" eb="18">
      <t>ヤカン</t>
    </rPh>
    <rPh sb="18" eb="20">
      <t>コウジ</t>
    </rPh>
    <rPh sb="20" eb="22">
      <t>イガイ</t>
    </rPh>
    <phoneticPr fontId="4"/>
  </si>
  <si>
    <t>351：空港維持工事(除雪あり)</t>
  </si>
  <si>
    <t>1)処分費「(7)その他のうち、処分費」</t>
    <rPh sb="2" eb="5">
      <t>ショブンヒ</t>
    </rPh>
    <rPh sb="11" eb="12">
      <t>タ</t>
    </rPh>
    <rPh sb="16" eb="19">
      <t>ショブンヒ</t>
    </rPh>
    <phoneticPr fontId="3"/>
  </si>
  <si>
    <t>A 快適ﾄｲﾚ費用「ト 営繕費」のうち、快適ﾄｲﾚ費用</t>
    <rPh sb="2" eb="4">
      <t>カイテキ</t>
    </rPh>
    <rPh sb="7" eb="9">
      <t>ヒヨウ</t>
    </rPh>
    <rPh sb="12" eb="14">
      <t>エイゼン</t>
    </rPh>
    <rPh sb="14" eb="15">
      <t>ヒ</t>
    </rPh>
    <rPh sb="20" eb="22">
      <t>カイテキ</t>
    </rPh>
    <rPh sb="25" eb="27">
      <t>ヒヨウ</t>
    </rPh>
    <phoneticPr fontId="5"/>
  </si>
  <si>
    <t>*千円単位で入力し、千円未満は四捨五入すること。</t>
    <rPh sb="1" eb="3">
      <t>センエン</t>
    </rPh>
    <rPh sb="3" eb="5">
      <t>タンイ</t>
    </rPh>
    <rPh sb="6" eb="8">
      <t>ニュウリョク</t>
    </rPh>
    <rPh sb="10" eb="12">
      <t>センエン</t>
    </rPh>
    <rPh sb="12" eb="14">
      <t>ミマン</t>
    </rPh>
    <rPh sb="15" eb="19">
      <t>シシャゴニュウ</t>
    </rPh>
    <phoneticPr fontId="3"/>
  </si>
  <si>
    <t>ver.</t>
    <phoneticPr fontId="3"/>
  </si>
  <si>
    <t>1)</t>
    <phoneticPr fontId="3"/>
  </si>
  <si>
    <t>交通誘導警備員A</t>
    <rPh sb="0" eb="2">
      <t>コウツウ</t>
    </rPh>
    <rPh sb="2" eb="4">
      <t>ユウドウ</t>
    </rPh>
    <rPh sb="4" eb="7">
      <t>ケイビイン</t>
    </rPh>
    <phoneticPr fontId="2"/>
  </si>
  <si>
    <t>2)</t>
    <phoneticPr fontId="3"/>
  </si>
  <si>
    <t>交通誘導警備員B</t>
    <rPh sb="0" eb="2">
      <t>コウツウ</t>
    </rPh>
    <rPh sb="2" eb="4">
      <t>ユウドウ</t>
    </rPh>
    <rPh sb="4" eb="7">
      <t>ケイビイン</t>
    </rPh>
    <phoneticPr fontId="2"/>
  </si>
  <si>
    <t>(2) 支給品費</t>
    <rPh sb="6" eb="7">
      <t>ヒン</t>
    </rPh>
    <phoneticPr fontId="3"/>
  </si>
  <si>
    <t>3) 現場環境改善費の率分</t>
    <rPh sb="3" eb="5">
      <t>ゲンバ</t>
    </rPh>
    <rPh sb="5" eb="7">
      <t>カンキョウ</t>
    </rPh>
    <rPh sb="7" eb="9">
      <t>カイゼン</t>
    </rPh>
    <phoneticPr fontId="3"/>
  </si>
  <si>
    <t>4) 現場環境改善費の積上分</t>
    <rPh sb="3" eb="5">
      <t>ゲンバ</t>
    </rPh>
    <rPh sb="5" eb="7">
      <t>カンキョウ</t>
    </rPh>
    <rPh sb="7" eb="9">
      <t>カイゼン</t>
    </rPh>
    <phoneticPr fontId="3"/>
  </si>
  <si>
    <t>令和2年度</t>
    <rPh sb="0" eb="2">
      <t>レイワ</t>
    </rPh>
    <rPh sb="3" eb="5">
      <t>ネンド</t>
    </rPh>
    <phoneticPr fontId="2"/>
  </si>
  <si>
    <t>Ver20.01</t>
    <phoneticPr fontId="3"/>
  </si>
  <si>
    <t>３．本調査票は、令和2年度積算基準に準じております。</t>
    <rPh sb="2" eb="5">
      <t>ホンチョウサ</t>
    </rPh>
    <rPh sb="5" eb="6">
      <t>ヒョウ</t>
    </rPh>
    <rPh sb="8" eb="10">
      <t>レイワ</t>
    </rPh>
    <rPh sb="11" eb="13">
      <t>ネンド</t>
    </rPh>
    <rPh sb="13" eb="15">
      <t>セキサン</t>
    </rPh>
    <rPh sb="15" eb="17">
      <t>キジュン</t>
    </rPh>
    <rPh sb="18" eb="19">
      <t>ジュン</t>
    </rPh>
    <phoneticPr fontId="39"/>
  </si>
  <si>
    <t>　　令和元年度（平成31年度）以前に発注した工事は、適宜名称の読み替え等を行い、入力して下さい。</t>
    <rPh sb="2" eb="4">
      <t>レイワ</t>
    </rPh>
    <rPh sb="4" eb="6">
      <t>ガンネン</t>
    </rPh>
    <rPh sb="5" eb="7">
      <t>ネンド</t>
    </rPh>
    <rPh sb="8" eb="10">
      <t>ヘイセイ</t>
    </rPh>
    <rPh sb="12" eb="14">
      <t>ネンド</t>
    </rPh>
    <rPh sb="15" eb="17">
      <t>イゼン</t>
    </rPh>
    <rPh sb="18" eb="20">
      <t>ハッチュウ</t>
    </rPh>
    <rPh sb="22" eb="24">
      <t>コウジ</t>
    </rPh>
    <rPh sb="26" eb="28">
      <t>テキギ</t>
    </rPh>
    <rPh sb="28" eb="30">
      <t>メイショウ</t>
    </rPh>
    <rPh sb="31" eb="32">
      <t>ヨ</t>
    </rPh>
    <rPh sb="33" eb="34">
      <t>カ</t>
    </rPh>
    <rPh sb="35" eb="36">
      <t>トウ</t>
    </rPh>
    <rPh sb="37" eb="38">
      <t>オコナ</t>
    </rPh>
    <rPh sb="40" eb="42">
      <t>ニュウリョク</t>
    </rPh>
    <rPh sb="44" eb="45">
      <t>クダ</t>
    </rPh>
    <phoneticPr fontId="39"/>
  </si>
  <si>
    <t>６．新型コロナウイルス感染症の拡大防止</t>
    <rPh sb="2" eb="4">
      <t>シンガタ</t>
    </rPh>
    <rPh sb="11" eb="14">
      <t>カンセンショウ</t>
    </rPh>
    <rPh sb="15" eb="17">
      <t>カクダイ</t>
    </rPh>
    <rPh sb="17" eb="19">
      <t>ボウシ</t>
    </rPh>
    <phoneticPr fontId="3"/>
  </si>
  <si>
    <t>和暦</t>
    <rPh sb="0" eb="2">
      <t>ワレキ</t>
    </rPh>
    <phoneticPr fontId="3"/>
  </si>
  <si>
    <t>７．その他</t>
    <rPh sb="4" eb="5">
      <t>タ</t>
    </rPh>
    <phoneticPr fontId="3"/>
  </si>
  <si>
    <t>令和3</t>
    <rPh sb="0" eb="2">
      <t>レイワ</t>
    </rPh>
    <phoneticPr fontId="4"/>
  </si>
  <si>
    <t>令和2</t>
    <rPh sb="0" eb="2">
      <t>レイワ</t>
    </rPh>
    <phoneticPr fontId="4"/>
  </si>
  <si>
    <t>令和元</t>
    <rPh sb="0" eb="2">
      <t>レイワ</t>
    </rPh>
    <phoneticPr fontId="4"/>
  </si>
  <si>
    <t>平成31</t>
    <rPh sb="0" eb="2">
      <t>ヘイセイ</t>
    </rPh>
    <phoneticPr fontId="4"/>
  </si>
  <si>
    <t>平成30</t>
    <rPh sb="0" eb="2">
      <t>ヘイセイ</t>
    </rPh>
    <phoneticPr fontId="4"/>
  </si>
  <si>
    <t>平成29</t>
    <rPh sb="0" eb="2">
      <t>ヘイセイ</t>
    </rPh>
    <phoneticPr fontId="4"/>
  </si>
  <si>
    <t>平成28</t>
    <rPh sb="0" eb="2">
      <t>ヘイセイ</t>
    </rPh>
    <phoneticPr fontId="4"/>
  </si>
  <si>
    <t>平成27</t>
    <rPh sb="0" eb="2">
      <t>ヘイセイ</t>
    </rPh>
    <phoneticPr fontId="4"/>
  </si>
  <si>
    <t>平成26</t>
    <rPh sb="0" eb="2">
      <t>ヘイセイ</t>
    </rPh>
    <phoneticPr fontId="4"/>
  </si>
  <si>
    <t>平成25</t>
    <rPh sb="0" eb="2">
      <t>ヘイセイ</t>
    </rPh>
    <phoneticPr fontId="4"/>
  </si>
  <si>
    <t>うち、新型コロナウイルスの感染拡大防止対策に係る費用</t>
    <rPh sb="3" eb="5">
      <t>シンガタ</t>
    </rPh>
    <rPh sb="13" eb="15">
      <t>カンセン</t>
    </rPh>
    <rPh sb="15" eb="17">
      <t>カクダイ</t>
    </rPh>
    <rPh sb="17" eb="19">
      <t>ボウシ</t>
    </rPh>
    <rPh sb="19" eb="21">
      <t>タイサク</t>
    </rPh>
    <rPh sb="22" eb="23">
      <t>カカ</t>
    </rPh>
    <rPh sb="24" eb="26">
      <t>ヒヨウ</t>
    </rPh>
    <phoneticPr fontId="3"/>
  </si>
  <si>
    <t>5) 新型コロナウイルスの感染拡大防止対策に係る費用</t>
    <rPh sb="3" eb="5">
      <t>シンガタ</t>
    </rPh>
    <rPh sb="13" eb="15">
      <t>カンセン</t>
    </rPh>
    <rPh sb="15" eb="17">
      <t>カクダイ</t>
    </rPh>
    <rPh sb="17" eb="19">
      <t>ボウシ</t>
    </rPh>
    <rPh sb="19" eb="21">
      <t>タイサク</t>
    </rPh>
    <rPh sb="22" eb="23">
      <t>カカ</t>
    </rPh>
    <rPh sb="24" eb="26">
      <t>ヒヨウ</t>
    </rPh>
    <phoneticPr fontId="3"/>
  </si>
  <si>
    <t>発注年度</t>
    <rPh sb="0" eb="2">
      <t>ハッチュウ</t>
    </rPh>
    <rPh sb="2" eb="4">
      <t>ネンド</t>
    </rPh>
    <phoneticPr fontId="2"/>
  </si>
  <si>
    <t>発注年度</t>
    <rPh sb="0" eb="2">
      <t>ハッチュウ</t>
    </rPh>
    <rPh sb="2" eb="4">
      <t>ネンド</t>
    </rPh>
    <phoneticPr fontId="3"/>
  </si>
  <si>
    <t>令和2年度</t>
    <rPh sb="0" eb="2">
      <t>レイワ</t>
    </rPh>
    <rPh sb="3" eb="5">
      <t>ネンド</t>
    </rPh>
    <phoneticPr fontId="4"/>
  </si>
  <si>
    <t>令和元年度</t>
    <rPh sb="0" eb="2">
      <t>レイワ</t>
    </rPh>
    <rPh sb="3" eb="5">
      <t>ネンド</t>
    </rPh>
    <phoneticPr fontId="4"/>
  </si>
  <si>
    <t>平成31年度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</si>
  <si>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</si>
  <si>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</si>
  <si>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平成28年度以前</t>
    <rPh sb="0" eb="2">
      <t>ヘイセイ</t>
    </rPh>
    <rPh sb="4" eb="6">
      <t>ネンド</t>
    </rPh>
    <rPh sb="6" eb="8">
      <t>イゼン</t>
    </rPh>
    <phoneticPr fontId="4"/>
  </si>
  <si>
    <t>A　夜間工事その他、照明が必要な作業を行う場合における照明に要した費用
「ニ 安全費」のうち、夜間工事その他、照明が必要な作業を行う場合における照明に要した費用</t>
    <rPh sb="2" eb="4">
      <t>ヤカン</t>
    </rPh>
    <rPh sb="4" eb="6">
      <t>コウジ</t>
    </rPh>
    <rPh sb="8" eb="9">
      <t>タ</t>
    </rPh>
    <rPh sb="10" eb="12">
      <t>ショウメイ</t>
    </rPh>
    <rPh sb="13" eb="15">
      <t>ヒツヨウ</t>
    </rPh>
    <rPh sb="16" eb="18">
      <t>サギョウ</t>
    </rPh>
    <rPh sb="19" eb="20">
      <t>オコナ</t>
    </rPh>
    <rPh sb="21" eb="23">
      <t>バアイ</t>
    </rPh>
    <rPh sb="27" eb="29">
      <t>ショウメイ</t>
    </rPh>
    <rPh sb="30" eb="31">
      <t>ヨウ</t>
    </rPh>
    <rPh sb="33" eb="35">
      <t>ヒヨウ</t>
    </rPh>
    <phoneticPr fontId="3"/>
  </si>
  <si>
    <t>B　墜落制止用器具（フルハーネス）費用
「ニ 安全費」のうち、墜落制止用器具（フルハーネス）費用</t>
    <rPh sb="40" eb="42">
      <t>アンゼンヒヨウ</t>
    </rPh>
    <phoneticPr fontId="4"/>
  </si>
  <si>
    <t>1：市街地</t>
    <phoneticPr fontId="3"/>
  </si>
  <si>
    <t>2：山間僻地及び離島</t>
    <phoneticPr fontId="3"/>
  </si>
  <si>
    <t>3：地　方（一般交通等の影響を受ける地区）</t>
    <phoneticPr fontId="3"/>
  </si>
  <si>
    <t>4：地　方（一般交通等の影響を受けない地区）</t>
    <phoneticPr fontId="3"/>
  </si>
  <si>
    <t>令和2年度</t>
    <rPh sb="0" eb="2">
      <t>レイワ</t>
    </rPh>
    <rPh sb="3" eb="5">
      <t>ネンド</t>
    </rPh>
    <phoneticPr fontId="23"/>
  </si>
  <si>
    <t>令和元年度</t>
    <rPh sb="0" eb="2">
      <t>レイワ</t>
    </rPh>
    <rPh sb="2" eb="4">
      <t>ガンネン</t>
    </rPh>
    <rPh sb="3" eb="5">
      <t>ネンド</t>
    </rPh>
    <phoneticPr fontId="23"/>
  </si>
  <si>
    <t>平成31年度</t>
    <rPh sb="0" eb="2">
      <t>ヘイセイ</t>
    </rPh>
    <rPh sb="4" eb="6">
      <t>ネンド</t>
    </rPh>
    <phoneticPr fontId="23"/>
  </si>
  <si>
    <t>平成30年度</t>
    <rPh sb="0" eb="2">
      <t>ヘイセイ</t>
    </rPh>
    <rPh sb="4" eb="6">
      <t>ネンド</t>
    </rPh>
    <phoneticPr fontId="23"/>
  </si>
  <si>
    <t>平成29年度</t>
    <rPh sb="0" eb="2">
      <t>ヘイセイ</t>
    </rPh>
    <rPh sb="4" eb="6">
      <t>ネンド</t>
    </rPh>
    <phoneticPr fontId="23"/>
  </si>
  <si>
    <t>平成28年度以前</t>
    <rPh sb="0" eb="2">
      <t>ヘイセイ</t>
    </rPh>
    <rPh sb="4" eb="6">
      <t>ネンド</t>
    </rPh>
    <rPh sb="6" eb="8">
      <t>イゼン</t>
    </rPh>
    <phoneticPr fontId="5"/>
  </si>
  <si>
    <t>平成30改定以降_共通仮設</t>
    <rPh sb="0" eb="2">
      <t>ヘイセイ</t>
    </rPh>
    <rPh sb="4" eb="6">
      <t>カイテイ</t>
    </rPh>
    <rPh sb="6" eb="8">
      <t>イコウ</t>
    </rPh>
    <phoneticPr fontId="4"/>
  </si>
  <si>
    <t>平成29改定以前_共通仮設</t>
    <rPh sb="0" eb="2">
      <t>ヘイセイ</t>
    </rPh>
    <rPh sb="4" eb="6">
      <t>カイテイ</t>
    </rPh>
    <rPh sb="6" eb="8">
      <t>イゼン</t>
    </rPh>
    <phoneticPr fontId="4"/>
  </si>
  <si>
    <t>1 : 大都市（×1.3）</t>
  </si>
  <si>
    <t>1 : 市街地（2.0％）</t>
  </si>
  <si>
    <t>2 : 市街地（×1.3）</t>
  </si>
  <si>
    <t xml:space="preserve">2 : 山間僻地及び離島（1.0％） </t>
  </si>
  <si>
    <t>3 : 市街地（2.0％）</t>
  </si>
  <si>
    <t>3 :  地方部（一般交通等の影響を受ける場合）（1.5％）</t>
  </si>
  <si>
    <t xml:space="preserve">4 : 山間僻地及び離島（1.0％） </t>
  </si>
  <si>
    <t>4 :  地方部（一般交通等の影響を受けない場合）（0.0％）</t>
  </si>
  <si>
    <t>5 :  地方部（一般交通等の影響を受ける場合）（1.5％）</t>
  </si>
  <si>
    <t>6 :  地方部（一般交通等の影響を受けない場合）（0.0％）</t>
  </si>
  <si>
    <t>施工地域の補正</t>
    <rPh sb="0" eb="2">
      <t>セコウ</t>
    </rPh>
    <rPh sb="2" eb="4">
      <t>チイキ</t>
    </rPh>
    <rPh sb="5" eb="7">
      <t>ホセイ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</si>
</sst>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00"/>
    <numFmt numFmtId="177" formatCode="0.0"/>
    <numFmt numFmtId="178" formatCode="0.0000"/>
    <numFmt numFmtId="179" formatCode="#,##0.0;[Red]\-#,##0.0"/>
    <numFmt numFmtId="180" formatCode="#,##0\ &quot;千&quot;&quot;円&quot;"/>
    <numFmt numFmtId="181" formatCode="#,##0\ &quot;日&quot;"/>
    <numFmt numFmtId="182" formatCode="#,##0\ &quot;円&quot;"/>
    <numFmt numFmtId="183" formatCode="0.000%"/>
    <numFmt numFmtId="184" formatCode="[$-411]ggge&quot;年度&quot;"/>
    <numFmt numFmtId="185" formatCode="#,##0.0_ "/>
    <numFmt numFmtId="186" formatCode="[$-411]ge\.m\.d;@"/>
    <numFmt numFmtId="187" formatCode="mm/dd"/>
    <numFmt numFmtId="188" formatCode="[$-411]ge/mm/dd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9"/>
      <color indexed="51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9"/>
      <color indexed="40"/>
      <name val="ＭＳ Ｐゴシック"/>
      <family val="3"/>
      <charset val="128"/>
    </font>
    <font>
      <sz val="9"/>
      <color indexed="45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14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18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0">
    <xf numFmtId="0" fontId="0" fillId="0" borderId="0" xfId="0"/>
    <xf numFmtId="0" fontId="5" fillId="0" borderId="0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/>
    <xf numFmtId="176" fontId="1" fillId="0" borderId="0" xfId="0" applyNumberFormat="1" applyFont="1"/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/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13" xfId="0" applyFont="1" applyFill="1" applyBorder="1" applyAlignment="1" applyProtection="1">
      <alignment horizontal="center" vertical="center"/>
      <protection hidden="1"/>
    </xf>
    <xf numFmtId="0" fontId="11" fillId="0" borderId="14" xfId="0" applyFont="1" applyFill="1" applyBorder="1" applyAlignment="1" applyProtection="1">
      <alignment horizontal="center" vertical="center"/>
      <protection hidden="1"/>
    </xf>
    <xf numFmtId="0" fontId="5" fillId="0" borderId="12" xfId="0" applyNumberFormat="1" applyFont="1" applyFill="1" applyBorder="1" applyAlignment="1" applyProtection="1">
      <alignment horizontal="center" vertical="center"/>
      <protection hidden="1"/>
    </xf>
    <xf numFmtId="176" fontId="5" fillId="0" borderId="2" xfId="0" applyNumberFormat="1" applyFont="1" applyFill="1" applyBorder="1" applyAlignment="1" applyProtection="1">
      <alignment horizontal="center" vertical="center"/>
      <protection hidden="1"/>
    </xf>
    <xf numFmtId="176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0" fontId="0" fillId="0" borderId="0" xfId="0" applyBorder="1" applyAlignment="1"/>
    <xf numFmtId="0" fontId="6" fillId="0" borderId="0" xfId="0" applyFont="1" applyAlignment="1">
      <alignment horizontal="left" vertical="center" indent="4"/>
    </xf>
    <xf numFmtId="0" fontId="5" fillId="0" borderId="0" xfId="0" applyFont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0" fontId="16" fillId="0" borderId="5" xfId="0" applyFont="1" applyFill="1" applyBorder="1" applyAlignment="1">
      <alignment vertical="center"/>
    </xf>
    <xf numFmtId="0" fontId="6" fillId="0" borderId="0" xfId="0" applyFont="1" applyAlignment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20" xfId="0" applyFont="1" applyFill="1" applyBorder="1"/>
    <xf numFmtId="0" fontId="0" fillId="0" borderId="7" xfId="0" applyBorder="1" applyAlignment="1">
      <alignment horizontal="center" vertical="center"/>
    </xf>
    <xf numFmtId="0" fontId="1" fillId="0" borderId="21" xfId="0" applyNumberFormat="1" applyFont="1" applyBorder="1"/>
    <xf numFmtId="0" fontId="4" fillId="0" borderId="19" xfId="0" applyFont="1" applyFill="1" applyBorder="1"/>
    <xf numFmtId="0" fontId="1" fillId="0" borderId="20" xfId="0" applyNumberFormat="1" applyFont="1" applyBorder="1"/>
    <xf numFmtId="0" fontId="6" fillId="0" borderId="5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/>
    <xf numFmtId="0" fontId="5" fillId="0" borderId="0" xfId="5" applyFont="1" applyFill="1">
      <alignment vertical="center"/>
    </xf>
    <xf numFmtId="0" fontId="17" fillId="0" borderId="0" xfId="5" applyFont="1">
      <alignment vertical="center"/>
    </xf>
    <xf numFmtId="0" fontId="5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right" vertical="center"/>
    </xf>
    <xf numFmtId="0" fontId="5" fillId="0" borderId="6" xfId="5" applyFont="1" applyBorder="1" applyAlignment="1">
      <alignment vertical="center"/>
    </xf>
    <xf numFmtId="0" fontId="5" fillId="0" borderId="4" xfId="5" applyFont="1" applyBorder="1" applyAlignment="1">
      <alignment vertical="center"/>
    </xf>
    <xf numFmtId="0" fontId="5" fillId="0" borderId="15" xfId="5" applyFont="1" applyBorder="1" applyAlignment="1">
      <alignment horizontal="right" vertical="center"/>
    </xf>
    <xf numFmtId="0" fontId="5" fillId="0" borderId="3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22" xfId="5" applyFont="1" applyBorder="1" applyAlignment="1">
      <alignment horizontal="right" vertical="center"/>
    </xf>
    <xf numFmtId="0" fontId="5" fillId="0" borderId="23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5" fillId="0" borderId="8" xfId="5" applyFont="1" applyBorder="1">
      <alignment vertical="center"/>
    </xf>
    <xf numFmtId="0" fontId="5" fillId="0" borderId="11" xfId="5" applyFont="1" applyBorder="1">
      <alignment vertical="center"/>
    </xf>
    <xf numFmtId="0" fontId="5" fillId="0" borderId="5" xfId="5" applyFont="1" applyBorder="1">
      <alignment vertical="center"/>
    </xf>
    <xf numFmtId="0" fontId="5" fillId="0" borderId="2" xfId="5" applyFont="1" applyBorder="1">
      <alignment vertical="center"/>
    </xf>
    <xf numFmtId="0" fontId="5" fillId="0" borderId="1" xfId="5" applyFont="1" applyBorder="1">
      <alignment vertical="center"/>
    </xf>
    <xf numFmtId="0" fontId="5" fillId="0" borderId="24" xfId="5" applyFont="1" applyBorder="1">
      <alignment vertical="center"/>
    </xf>
    <xf numFmtId="0" fontId="5" fillId="0" borderId="8" xfId="4" applyFont="1" applyFill="1" applyBorder="1" applyAlignment="1" applyProtection="1">
      <alignment vertical="center"/>
      <protection hidden="1"/>
    </xf>
    <xf numFmtId="0" fontId="5" fillId="0" borderId="11" xfId="4" applyFont="1" applyFill="1" applyBorder="1" applyAlignment="1" applyProtection="1">
      <alignment vertical="center"/>
      <protection hidden="1"/>
    </xf>
    <xf numFmtId="0" fontId="5" fillId="0" borderId="24" xfId="4" applyFont="1" applyFill="1" applyBorder="1" applyAlignment="1" applyProtection="1">
      <alignment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0" fontId="5" fillId="0" borderId="22" xfId="4" applyFont="1" applyFill="1" applyBorder="1" applyAlignment="1" applyProtection="1">
      <alignment vertical="center"/>
      <protection hidden="1"/>
    </xf>
    <xf numFmtId="0" fontId="5" fillId="0" borderId="5" xfId="4" applyFont="1" applyFill="1" applyBorder="1" applyAlignment="1" applyProtection="1">
      <alignment vertical="center"/>
      <protection hidden="1"/>
    </xf>
    <xf numFmtId="180" fontId="6" fillId="2" borderId="11" xfId="5" applyNumberFormat="1" applyFont="1" applyFill="1" applyBorder="1" applyProtection="1">
      <alignment vertical="center"/>
      <protection locked="0"/>
    </xf>
    <xf numFmtId="0" fontId="5" fillId="0" borderId="25" xfId="4" applyFont="1" applyFill="1" applyBorder="1" applyAlignment="1" applyProtection="1">
      <alignment vertical="center"/>
      <protection hidden="1"/>
    </xf>
    <xf numFmtId="0" fontId="5" fillId="0" borderId="23" xfId="4" applyFont="1" applyFill="1" applyBorder="1" applyAlignment="1" applyProtection="1">
      <alignment vertical="center"/>
      <protection hidden="1"/>
    </xf>
    <xf numFmtId="0" fontId="5" fillId="0" borderId="11" xfId="3" applyFont="1" applyFill="1" applyBorder="1" applyProtection="1">
      <alignment vertical="top"/>
      <protection hidden="1"/>
    </xf>
    <xf numFmtId="0" fontId="5" fillId="0" borderId="2" xfId="4" applyFont="1" applyFill="1" applyBorder="1" applyAlignment="1" applyProtection="1">
      <alignment vertical="center"/>
      <protection hidden="1"/>
    </xf>
    <xf numFmtId="0" fontId="5" fillId="0" borderId="1" xfId="3" applyFont="1" applyFill="1" applyBorder="1" applyProtection="1">
      <alignment vertical="top"/>
      <protection hidden="1"/>
    </xf>
    <xf numFmtId="0" fontId="20" fillId="0" borderId="0" xfId="5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7" xfId="0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0" borderId="28" xfId="0" applyBorder="1" applyAlignment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1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5" xfId="5" applyFont="1" applyFill="1" applyBorder="1">
      <alignment vertical="center"/>
    </xf>
    <xf numFmtId="0" fontId="5" fillId="0" borderId="2" xfId="5" applyFont="1" applyFill="1" applyBorder="1">
      <alignment vertical="center"/>
    </xf>
    <xf numFmtId="0" fontId="5" fillId="0" borderId="1" xfId="5" applyFont="1" applyFill="1" applyBorder="1">
      <alignment vertical="center"/>
    </xf>
    <xf numFmtId="180" fontId="6" fillId="2" borderId="1" xfId="5" applyNumberFormat="1" applyFont="1" applyFill="1" applyBorder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17" fillId="0" borderId="0" xfId="5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38" xfId="0" applyBorder="1" applyAlignment="1">
      <alignment vertical="center"/>
    </xf>
    <xf numFmtId="0" fontId="0" fillId="2" borderId="39" xfId="0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0" fontId="6" fillId="2" borderId="7" xfId="5" applyNumberFormat="1" applyFont="1" applyFill="1" applyBorder="1" applyProtection="1">
      <alignment vertical="center"/>
      <protection locked="0"/>
    </xf>
    <xf numFmtId="0" fontId="5" fillId="0" borderId="3" xfId="5" applyFont="1" applyBorder="1">
      <alignment vertical="center"/>
    </xf>
    <xf numFmtId="0" fontId="5" fillId="0" borderId="6" xfId="4" applyFont="1" applyFill="1" applyBorder="1" applyAlignment="1" applyProtection="1">
      <alignment vertical="center"/>
      <protection hidden="1"/>
    </xf>
    <xf numFmtId="0" fontId="5" fillId="0" borderId="0" xfId="5" applyFont="1" applyFill="1" applyBorder="1" applyAlignment="1">
      <alignment horizontal="center" vertical="center"/>
    </xf>
    <xf numFmtId="3" fontId="6" fillId="0" borderId="0" xfId="5" applyNumberFormat="1" applyFont="1" applyFill="1" applyBorder="1">
      <alignment vertical="center"/>
    </xf>
    <xf numFmtId="3" fontId="6" fillId="0" borderId="7" xfId="5" applyNumberFormat="1" applyFont="1" applyFill="1" applyBorder="1">
      <alignment vertical="center"/>
    </xf>
    <xf numFmtId="0" fontId="8" fillId="0" borderId="0" xfId="5" applyFont="1">
      <alignment vertical="center"/>
    </xf>
    <xf numFmtId="0" fontId="4" fillId="0" borderId="5" xfId="5" applyFont="1" applyBorder="1">
      <alignment vertical="center"/>
    </xf>
    <xf numFmtId="0" fontId="4" fillId="0" borderId="2" xfId="5" applyFont="1" applyBorder="1">
      <alignment vertical="center"/>
    </xf>
    <xf numFmtId="0" fontId="4" fillId="0" borderId="1" xfId="5" applyFont="1" applyBorder="1">
      <alignment vertical="center"/>
    </xf>
    <xf numFmtId="0" fontId="4" fillId="0" borderId="6" xfId="5" applyFont="1" applyBorder="1">
      <alignment vertical="center"/>
    </xf>
    <xf numFmtId="0" fontId="4" fillId="0" borderId="23" xfId="5" applyFont="1" applyBorder="1">
      <alignment vertical="center"/>
    </xf>
    <xf numFmtId="0" fontId="17" fillId="0" borderId="3" xfId="5" applyFont="1" applyBorder="1">
      <alignment vertical="center"/>
    </xf>
    <xf numFmtId="0" fontId="5" fillId="0" borderId="7" xfId="5" applyFont="1" applyFill="1" applyBorder="1">
      <alignment vertical="center"/>
    </xf>
    <xf numFmtId="0" fontId="5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right" vertical="center"/>
    </xf>
    <xf numFmtId="0" fontId="5" fillId="0" borderId="0" xfId="5" applyFont="1" applyFill="1" applyBorder="1">
      <alignment vertical="center"/>
    </xf>
    <xf numFmtId="180" fontId="6" fillId="0" borderId="0" xfId="5" applyNumberFormat="1" applyFont="1" applyFill="1" applyBorder="1" applyProtection="1">
      <alignment vertical="center"/>
      <protection locked="0"/>
    </xf>
    <xf numFmtId="3" fontId="4" fillId="0" borderId="0" xfId="5" applyNumberFormat="1" applyFont="1" applyFill="1" applyBorder="1">
      <alignment vertical="center"/>
    </xf>
    <xf numFmtId="0" fontId="5" fillId="0" borderId="0" xfId="3" applyFont="1" applyFill="1" applyBorder="1" applyProtection="1">
      <alignment vertical="top"/>
      <protection hidden="1"/>
    </xf>
    <xf numFmtId="0" fontId="0" fillId="0" borderId="0" xfId="0" applyFill="1" applyBorder="1" applyAlignment="1"/>
    <xf numFmtId="0" fontId="17" fillId="0" borderId="0" xfId="5" applyFont="1" applyFill="1" applyBorder="1" applyAlignment="1">
      <alignment vertical="center"/>
    </xf>
    <xf numFmtId="180" fontId="6" fillId="0" borderId="0" xfId="5" applyNumberFormat="1" applyFont="1" applyFill="1" applyBorder="1" applyAlignment="1" applyProtection="1">
      <alignment vertical="center"/>
      <protection locked="0"/>
    </xf>
    <xf numFmtId="3" fontId="4" fillId="0" borderId="0" xfId="5" applyNumberFormat="1" applyFont="1" applyFill="1" applyBorder="1" applyAlignment="1">
      <alignment vertical="center"/>
    </xf>
    <xf numFmtId="3" fontId="6" fillId="0" borderId="0" xfId="5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centerContinuous" vertical="center"/>
    </xf>
    <xf numFmtId="0" fontId="6" fillId="0" borderId="0" xfId="5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4" applyFont="1" applyFill="1" applyBorder="1" applyAlignment="1" applyProtection="1">
      <alignment horizontal="left" vertical="center" indent="1"/>
      <protection hidden="1"/>
    </xf>
    <xf numFmtId="0" fontId="4" fillId="0" borderId="7" xfId="4" applyFont="1" applyFill="1" applyBorder="1" applyAlignment="1" applyProtection="1">
      <alignment horizontal="right" vertical="center"/>
      <protection hidden="1"/>
    </xf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0" fillId="0" borderId="9" xfId="0" applyBorder="1"/>
    <xf numFmtId="0" fontId="0" fillId="0" borderId="25" xfId="0" applyBorder="1"/>
    <xf numFmtId="0" fontId="0" fillId="0" borderId="24" xfId="0" applyBorder="1"/>
    <xf numFmtId="0" fontId="0" fillId="0" borderId="26" xfId="0" applyFill="1" applyBorder="1" applyAlignment="1"/>
    <xf numFmtId="0" fontId="6" fillId="0" borderId="30" xfId="0" applyFont="1" applyFill="1" applyBorder="1" applyAlignment="1"/>
    <xf numFmtId="0" fontId="6" fillId="0" borderId="30" xfId="0" applyFont="1" applyFill="1" applyBorder="1"/>
    <xf numFmtId="176" fontId="6" fillId="0" borderId="7" xfId="5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/>
    </xf>
    <xf numFmtId="0" fontId="14" fillId="0" borderId="5" xfId="5" applyFont="1" applyFill="1" applyBorder="1" applyAlignment="1">
      <alignment horizontal="centerContinuous" vertical="center"/>
    </xf>
    <xf numFmtId="177" fontId="6" fillId="0" borderId="30" xfId="0" applyNumberFormat="1" applyFont="1" applyFill="1" applyBorder="1" applyAlignment="1"/>
    <xf numFmtId="178" fontId="6" fillId="0" borderId="30" xfId="0" applyNumberFormat="1" applyFont="1" applyFill="1" applyBorder="1" applyAlignment="1"/>
    <xf numFmtId="0" fontId="5" fillId="2" borderId="7" xfId="5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vertical="center"/>
    </xf>
    <xf numFmtId="177" fontId="6" fillId="0" borderId="30" xfId="0" applyNumberFormat="1" applyFont="1" applyFill="1" applyBorder="1"/>
    <xf numFmtId="178" fontId="6" fillId="0" borderId="30" xfId="0" applyNumberFormat="1" applyFont="1" applyFill="1" applyBorder="1"/>
    <xf numFmtId="180" fontId="4" fillId="0" borderId="7" xfId="5" applyNumberFormat="1" applyFont="1" applyFill="1" applyBorder="1" applyAlignment="1" applyProtection="1">
      <alignment horizontal="center" vertical="center"/>
      <protection locked="0"/>
    </xf>
    <xf numFmtId="180" fontId="16" fillId="0" borderId="0" xfId="5" applyNumberFormat="1" applyFont="1" applyFill="1" applyBorder="1" applyProtection="1">
      <alignment vertical="center"/>
      <protection locked="0"/>
    </xf>
    <xf numFmtId="182" fontId="4" fillId="0" borderId="7" xfId="5" applyNumberFormat="1" applyFont="1" applyFill="1" applyBorder="1" applyAlignment="1" applyProtection="1">
      <alignment vertical="distributed"/>
    </xf>
    <xf numFmtId="3" fontId="4" fillId="0" borderId="7" xfId="5" applyNumberFormat="1" applyFont="1" applyFill="1" applyBorder="1" applyAlignment="1">
      <alignment horizontal="center" vertical="center"/>
    </xf>
    <xf numFmtId="181" fontId="4" fillId="0" borderId="7" xfId="5" applyNumberFormat="1" applyFont="1" applyFill="1" applyBorder="1" applyAlignment="1" applyProtection="1">
      <alignment vertical="distributed"/>
    </xf>
    <xf numFmtId="0" fontId="0" fillId="2" borderId="7" xfId="0" applyFill="1" applyBorder="1" applyAlignment="1" applyProtection="1">
      <alignment vertical="distributed"/>
      <protection locked="0"/>
    </xf>
    <xf numFmtId="0" fontId="16" fillId="0" borderId="0" xfId="4" applyFont="1" applyFill="1" applyBorder="1" applyAlignment="1" applyProtection="1">
      <alignment vertical="center"/>
      <protection hidden="1"/>
    </xf>
    <xf numFmtId="0" fontId="8" fillId="0" borderId="43" xfId="4" applyFont="1" applyFill="1" applyBorder="1" applyAlignment="1" applyProtection="1">
      <alignment horizontal="right" vertical="center"/>
      <protection hidden="1"/>
    </xf>
    <xf numFmtId="179" fontId="4" fillId="0" borderId="7" xfId="1" applyNumberFormat="1" applyFont="1" applyFill="1" applyBorder="1" applyAlignment="1" applyProtection="1">
      <alignment vertical="distributed"/>
    </xf>
    <xf numFmtId="178" fontId="4" fillId="0" borderId="7" xfId="5" applyNumberFormat="1" applyFont="1" applyFill="1" applyBorder="1" applyAlignment="1" applyProtection="1">
      <alignment vertical="distributed"/>
    </xf>
    <xf numFmtId="0" fontId="4" fillId="0" borderId="9" xfId="4" applyFont="1" applyFill="1" applyBorder="1" applyAlignment="1" applyProtection="1">
      <alignment horizontal="right" vertical="center"/>
      <protection hidden="1"/>
    </xf>
    <xf numFmtId="182" fontId="0" fillId="0" borderId="44" xfId="0" applyNumberFormat="1" applyFill="1" applyBorder="1" applyAlignment="1">
      <alignment vertical="distributed"/>
    </xf>
    <xf numFmtId="182" fontId="0" fillId="0" borderId="45" xfId="0" applyNumberFormat="1" applyFill="1" applyBorder="1" applyAlignment="1">
      <alignment vertical="distributed"/>
    </xf>
    <xf numFmtId="182" fontId="4" fillId="0" borderId="46" xfId="5" applyNumberFormat="1" applyFont="1" applyFill="1" applyBorder="1" applyAlignment="1" applyProtection="1">
      <alignment vertical="distributed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181" fontId="4" fillId="2" borderId="7" xfId="5" applyNumberFormat="1" applyFont="1" applyFill="1" applyBorder="1" applyAlignment="1" applyProtection="1">
      <alignment vertical="distributed"/>
      <protection locked="0"/>
    </xf>
    <xf numFmtId="183" fontId="4" fillId="0" borderId="9" xfId="5" applyNumberFormat="1" applyFont="1" applyFill="1" applyBorder="1" applyAlignment="1" applyProtection="1">
      <alignment vertical="distributed"/>
    </xf>
    <xf numFmtId="0" fontId="16" fillId="0" borderId="0" xfId="0" applyFont="1" applyAlignment="1">
      <alignment vertical="center"/>
    </xf>
    <xf numFmtId="0" fontId="4" fillId="0" borderId="0" xfId="0" applyFont="1" applyAlignment="1"/>
    <xf numFmtId="0" fontId="4" fillId="0" borderId="9" xfId="0" applyFont="1" applyBorder="1" applyAlignment="1"/>
    <xf numFmtId="0" fontId="4" fillId="0" borderId="4" xfId="0" applyFont="1" applyFill="1" applyBorder="1" applyAlignment="1">
      <alignment vertical="center"/>
    </xf>
    <xf numFmtId="0" fontId="4" fillId="0" borderId="9" xfId="0" applyFont="1" applyBorder="1"/>
    <xf numFmtId="176" fontId="4" fillId="0" borderId="24" xfId="0" applyNumberFormat="1" applyFont="1" applyBorder="1"/>
    <xf numFmtId="0" fontId="4" fillId="0" borderId="24" xfId="0" applyFont="1" applyBorder="1" applyAlignment="1"/>
    <xf numFmtId="176" fontId="4" fillId="0" borderId="24" xfId="0" applyNumberFormat="1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8" xfId="0" applyFont="1" applyBorder="1" applyAlignment="1" applyProtection="1">
      <alignment vertical="center"/>
      <protection hidden="1"/>
    </xf>
    <xf numFmtId="176" fontId="4" fillId="0" borderId="8" xfId="0" applyNumberFormat="1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76" fontId="4" fillId="0" borderId="0" xfId="0" applyNumberFormat="1" applyFont="1" applyBorder="1" applyAlignment="1" applyProtection="1">
      <alignment vertical="center"/>
      <protection hidden="1"/>
    </xf>
    <xf numFmtId="176" fontId="4" fillId="0" borderId="3" xfId="0" applyNumberFormat="1" applyFont="1" applyFill="1" applyBorder="1" applyAlignment="1">
      <alignment vertical="center"/>
    </xf>
    <xf numFmtId="176" fontId="4" fillId="0" borderId="24" xfId="0" applyNumberFormat="1" applyFont="1" applyFill="1" applyBorder="1"/>
    <xf numFmtId="0" fontId="4" fillId="0" borderId="24" xfId="0" applyFont="1" applyFill="1" applyBorder="1" applyAlignment="1"/>
    <xf numFmtId="0" fontId="4" fillId="0" borderId="24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/>
    <xf numFmtId="176" fontId="4" fillId="0" borderId="9" xfId="0" applyNumberFormat="1" applyFont="1" applyBorder="1"/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6" fontId="4" fillId="0" borderId="0" xfId="0" applyNumberFormat="1" applyFont="1"/>
    <xf numFmtId="0" fontId="4" fillId="0" borderId="0" xfId="0" applyFont="1"/>
    <xf numFmtId="0" fontId="4" fillId="0" borderId="23" xfId="0" applyNumberFormat="1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3" xfId="0" applyFont="1" applyBorder="1"/>
    <xf numFmtId="0" fontId="4" fillId="0" borderId="21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9" xfId="0" applyFont="1" applyBorder="1" applyAlignment="1">
      <alignment vertical="center"/>
    </xf>
    <xf numFmtId="176" fontId="4" fillId="0" borderId="0" xfId="0" applyNumberFormat="1" applyFont="1" applyAlignment="1" applyProtection="1">
      <alignment vertical="center"/>
      <protection hidden="1"/>
    </xf>
    <xf numFmtId="0" fontId="0" fillId="0" borderId="40" xfId="0" applyBorder="1" applyAlignment="1">
      <alignment horizontal="left" vertical="center"/>
    </xf>
    <xf numFmtId="0" fontId="6" fillId="0" borderId="35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0" xfId="0" applyFill="1" applyBorder="1"/>
    <xf numFmtId="0" fontId="0" fillId="0" borderId="35" xfId="0" applyFill="1" applyBorder="1"/>
    <xf numFmtId="0" fontId="0" fillId="0" borderId="47" xfId="0" applyFill="1" applyBorder="1" applyAlignment="1">
      <alignment vertical="center"/>
    </xf>
    <xf numFmtId="0" fontId="0" fillId="0" borderId="47" xfId="0" applyFill="1" applyBorder="1"/>
    <xf numFmtId="0" fontId="0" fillId="0" borderId="26" xfId="0" applyFill="1" applyBorder="1"/>
    <xf numFmtId="0" fontId="6" fillId="0" borderId="26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NumberFormat="1" applyFill="1" applyBorder="1" applyAlignment="1"/>
    <xf numFmtId="0" fontId="6" fillId="0" borderId="0" xfId="0" applyNumberFormat="1" applyFont="1" applyFill="1" applyBorder="1" applyAlignment="1"/>
    <xf numFmtId="0" fontId="0" fillId="0" borderId="0" xfId="0" quotePrefix="1"/>
    <xf numFmtId="0" fontId="0" fillId="0" borderId="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8" xfId="0" applyFill="1" applyBorder="1"/>
    <xf numFmtId="0" fontId="0" fillId="0" borderId="11" xfId="0" applyFill="1" applyBorder="1"/>
    <xf numFmtId="0" fontId="0" fillId="0" borderId="0" xfId="0" applyBorder="1"/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0" borderId="15" xfId="0" applyBorder="1"/>
    <xf numFmtId="0" fontId="0" fillId="0" borderId="0" xfId="0" quotePrefix="1" applyFill="1" applyBorder="1" applyAlignment="1"/>
    <xf numFmtId="0" fontId="4" fillId="0" borderId="0" xfId="5" applyFont="1">
      <alignment vertical="center"/>
    </xf>
    <xf numFmtId="183" fontId="4" fillId="2" borderId="9" xfId="5" applyNumberFormat="1" applyFont="1" applyFill="1" applyBorder="1" applyAlignment="1" applyProtection="1">
      <alignment vertical="distributed"/>
      <protection locked="0"/>
    </xf>
    <xf numFmtId="0" fontId="0" fillId="0" borderId="5" xfId="0" applyFill="1" applyBorder="1" applyAlignment="1" applyProtection="1">
      <alignment vertical="center"/>
    </xf>
    <xf numFmtId="0" fontId="0" fillId="0" borderId="48" xfId="0" applyFill="1" applyBorder="1" applyAlignment="1">
      <alignment vertical="center"/>
    </xf>
    <xf numFmtId="0" fontId="0" fillId="0" borderId="48" xfId="0" applyFill="1" applyBorder="1"/>
    <xf numFmtId="0" fontId="0" fillId="0" borderId="47" xfId="0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176" fontId="6" fillId="0" borderId="24" xfId="0" applyNumberFormat="1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5" fillId="0" borderId="3" xfId="4" applyFont="1" applyFill="1" applyBorder="1" applyAlignment="1" applyProtection="1">
      <alignment vertical="center"/>
      <protection hidden="1"/>
    </xf>
    <xf numFmtId="0" fontId="17" fillId="0" borderId="23" xfId="5" applyFont="1" applyBorder="1">
      <alignment vertical="center"/>
    </xf>
    <xf numFmtId="180" fontId="6" fillId="2" borderId="22" xfId="5" applyNumberFormat="1" applyFont="1" applyFill="1" applyBorder="1" applyProtection="1">
      <alignment vertical="center"/>
      <protection locked="0"/>
    </xf>
    <xf numFmtId="3" fontId="6" fillId="0" borderId="9" xfId="5" applyNumberFormat="1" applyFont="1" applyFill="1" applyBorder="1">
      <alignment vertical="center"/>
    </xf>
    <xf numFmtId="3" fontId="6" fillId="0" borderId="25" xfId="5" applyNumberFormat="1" applyFont="1" applyFill="1" applyBorder="1">
      <alignment vertical="center"/>
    </xf>
    <xf numFmtId="0" fontId="5" fillId="0" borderId="33" xfId="4" applyFont="1" applyFill="1" applyBorder="1" applyAlignment="1" applyProtection="1">
      <alignment vertical="center"/>
      <protection hidden="1"/>
    </xf>
    <xf numFmtId="180" fontId="6" fillId="2" borderId="32" xfId="5" applyNumberFormat="1" applyFont="1" applyFill="1" applyBorder="1" applyProtection="1">
      <alignment vertical="center"/>
      <protection locked="0"/>
    </xf>
    <xf numFmtId="3" fontId="6" fillId="0" borderId="30" xfId="5" applyNumberFormat="1" applyFont="1" applyFill="1" applyBorder="1">
      <alignment vertical="center"/>
    </xf>
    <xf numFmtId="180" fontId="6" fillId="2" borderId="9" xfId="5" applyNumberFormat="1" applyFont="1" applyFill="1" applyBorder="1" applyProtection="1">
      <alignment vertical="center"/>
      <protection locked="0"/>
    </xf>
    <xf numFmtId="180" fontId="6" fillId="2" borderId="30" xfId="5" applyNumberFormat="1" applyFont="1" applyFill="1" applyBorder="1" applyProtection="1">
      <alignment vertical="center"/>
      <protection locked="0"/>
    </xf>
    <xf numFmtId="180" fontId="6" fillId="2" borderId="25" xfId="5" applyNumberFormat="1" applyFont="1" applyFill="1" applyBorder="1" applyProtection="1">
      <alignment vertical="center"/>
      <protection locked="0"/>
    </xf>
    <xf numFmtId="180" fontId="6" fillId="2" borderId="47" xfId="5" applyNumberFormat="1" applyFont="1" applyFill="1" applyBorder="1" applyProtection="1">
      <alignment vertical="center"/>
      <protection locked="0"/>
    </xf>
    <xf numFmtId="180" fontId="6" fillId="2" borderId="49" xfId="5" applyNumberFormat="1" applyFont="1" applyFill="1" applyBorder="1" applyProtection="1">
      <alignment vertical="center"/>
      <protection locked="0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4" fillId="4" borderId="0" xfId="0" applyFont="1" applyFill="1"/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4" borderId="0" xfId="0" applyFont="1" applyFill="1" applyAlignment="1"/>
    <xf numFmtId="0" fontId="4" fillId="4" borderId="0" xfId="0" applyFont="1" applyFill="1" applyAlignment="1">
      <alignment horizontal="centerContinuous" vertical="center"/>
    </xf>
    <xf numFmtId="0" fontId="4" fillId="4" borderId="0" xfId="0" applyFont="1" applyFill="1" applyAlignment="1"/>
    <xf numFmtId="0" fontId="0" fillId="4" borderId="29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4" borderId="50" xfId="0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2" fillId="0" borderId="24" xfId="0" applyFont="1" applyBorder="1" applyAlignment="1"/>
    <xf numFmtId="0" fontId="4" fillId="0" borderId="0" xfId="0" quotePrefix="1" applyFont="1" applyFill="1" applyAlignment="1">
      <alignment horizontal="left"/>
    </xf>
    <xf numFmtId="0" fontId="17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12" fillId="0" borderId="7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76" fontId="4" fillId="0" borderId="24" xfId="0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4" fillId="0" borderId="25" xfId="0" applyFont="1" applyFill="1" applyBorder="1" applyAlignment="1"/>
    <xf numFmtId="176" fontId="4" fillId="0" borderId="25" xfId="0" applyNumberFormat="1" applyFont="1" applyFill="1" applyBorder="1"/>
    <xf numFmtId="0" fontId="4" fillId="0" borderId="3" xfId="0" applyFont="1" applyBorder="1" applyAlignment="1"/>
    <xf numFmtId="0" fontId="4" fillId="0" borderId="3" xfId="0" applyFont="1" applyFill="1" applyBorder="1" applyAlignment="1"/>
    <xf numFmtId="0" fontId="4" fillId="0" borderId="0" xfId="0" applyFont="1" applyBorder="1" applyAlignment="1"/>
    <xf numFmtId="176" fontId="28" fillId="0" borderId="3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4" borderId="23" xfId="0" applyFont="1" applyFill="1" applyBorder="1"/>
    <xf numFmtId="0" fontId="1" fillId="4" borderId="8" xfId="0" applyFont="1" applyFill="1" applyBorder="1"/>
    <xf numFmtId="0" fontId="4" fillId="4" borderId="11" xfId="0" applyFont="1" applyFill="1" applyBorder="1"/>
    <xf numFmtId="0" fontId="5" fillId="3" borderId="7" xfId="0" applyNumberFormat="1" applyFont="1" applyFill="1" applyBorder="1" applyAlignment="1">
      <alignment horizontal="center" vertical="center"/>
    </xf>
    <xf numFmtId="0" fontId="5" fillId="0" borderId="24" xfId="4" applyFont="1" applyFill="1" applyBorder="1" applyAlignment="1" applyProtection="1">
      <alignment horizontal="left" vertical="center" wrapText="1"/>
      <protection hidden="1"/>
    </xf>
    <xf numFmtId="0" fontId="5" fillId="0" borderId="25" xfId="4" applyFont="1" applyFill="1" applyBorder="1" applyAlignment="1" applyProtection="1">
      <alignment horizontal="left" vertical="center" wrapText="1"/>
      <protection hidden="1"/>
    </xf>
    <xf numFmtId="180" fontId="6" fillId="2" borderId="10" xfId="5" applyNumberFormat="1" applyFont="1" applyFill="1" applyBorder="1" applyProtection="1">
      <alignment vertical="center"/>
      <protection locked="0"/>
    </xf>
    <xf numFmtId="3" fontId="6" fillId="0" borderId="26" xfId="5" applyNumberFormat="1" applyFont="1" applyFill="1" applyBorder="1">
      <alignment vertical="center"/>
    </xf>
    <xf numFmtId="0" fontId="0" fillId="0" borderId="7" xfId="0" quotePrefix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0" borderId="40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176" fontId="4" fillId="0" borderId="0" xfId="0" applyNumberFormat="1" applyFont="1" applyAlignment="1"/>
    <xf numFmtId="0" fontId="4" fillId="3" borderId="7" xfId="0" applyFont="1" applyFill="1" applyBorder="1"/>
    <xf numFmtId="0" fontId="29" fillId="0" borderId="0" xfId="0" applyFont="1" applyAlignment="1">
      <alignment horizontal="right"/>
    </xf>
    <xf numFmtId="0" fontId="0" fillId="0" borderId="51" xfId="0" applyFont="1" applyBorder="1" applyAlignment="1">
      <alignment vertical="center" wrapText="1"/>
    </xf>
    <xf numFmtId="0" fontId="4" fillId="0" borderId="52" xfId="0" applyFont="1" applyBorder="1"/>
    <xf numFmtId="0" fontId="4" fillId="0" borderId="0" xfId="0" quotePrefix="1" applyFont="1" applyAlignment="1">
      <alignment horizontal="left"/>
    </xf>
    <xf numFmtId="0" fontId="30" fillId="0" borderId="2" xfId="5" applyFont="1" applyBorder="1">
      <alignment vertical="center"/>
    </xf>
    <xf numFmtId="0" fontId="30" fillId="0" borderId="1" xfId="5" applyFont="1" applyBorder="1">
      <alignment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5" fillId="4" borderId="0" xfId="5" applyFont="1" applyFill="1">
      <alignment vertical="center"/>
    </xf>
    <xf numFmtId="0" fontId="27" fillId="4" borderId="0" xfId="0" applyFont="1" applyFill="1"/>
    <xf numFmtId="0" fontId="5" fillId="0" borderId="0" xfId="5" applyFont="1">
      <alignment vertical="center"/>
    </xf>
    <xf numFmtId="0" fontId="30" fillId="0" borderId="6" xfId="5" applyFont="1" applyBorder="1">
      <alignment vertical="center"/>
    </xf>
    <xf numFmtId="180" fontId="6" fillId="3" borderId="11" xfId="5" applyNumberFormat="1" applyFont="1" applyFill="1" applyBorder="1">
      <alignment vertical="center"/>
    </xf>
    <xf numFmtId="180" fontId="6" fillId="3" borderId="1" xfId="5" applyNumberFormat="1" applyFont="1" applyFill="1" applyBorder="1">
      <alignment vertical="center"/>
    </xf>
    <xf numFmtId="180" fontId="6" fillId="3" borderId="22" xfId="5" applyNumberFormat="1" applyFont="1" applyFill="1" applyBorder="1">
      <alignment vertical="center"/>
    </xf>
    <xf numFmtId="180" fontId="6" fillId="3" borderId="32" xfId="5" applyNumberFormat="1" applyFont="1" applyFill="1" applyBorder="1">
      <alignment vertical="center"/>
    </xf>
    <xf numFmtId="180" fontId="6" fillId="3" borderId="10" xfId="5" applyNumberFormat="1" applyFont="1" applyFill="1" applyBorder="1">
      <alignment vertical="center"/>
    </xf>
    <xf numFmtId="180" fontId="6" fillId="3" borderId="7" xfId="5" applyNumberFormat="1" applyFont="1" applyFill="1" applyBorder="1">
      <alignment vertical="center"/>
    </xf>
    <xf numFmtId="180" fontId="6" fillId="3" borderId="30" xfId="5" applyNumberFormat="1" applyFont="1" applyFill="1" applyBorder="1">
      <alignment vertical="center"/>
    </xf>
    <xf numFmtId="0" fontId="15" fillId="0" borderId="0" xfId="0" applyFont="1" applyAlignment="1">
      <alignment vertical="center"/>
    </xf>
    <xf numFmtId="180" fontId="5" fillId="3" borderId="7" xfId="5" applyNumberFormat="1" applyFont="1" applyFill="1" applyBorder="1">
      <alignment vertical="center"/>
    </xf>
    <xf numFmtId="0" fontId="4" fillId="4" borderId="3" xfId="0" applyFont="1" applyFill="1" applyBorder="1"/>
    <xf numFmtId="0" fontId="4" fillId="0" borderId="24" xfId="0" quotePrefix="1" applyFont="1" applyBorder="1" applyProtection="1">
      <protection hidden="1"/>
    </xf>
    <xf numFmtId="0" fontId="4" fillId="0" borderId="52" xfId="0" quotePrefix="1" applyFont="1" applyBorder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vertical="center"/>
      <protection hidden="1"/>
    </xf>
    <xf numFmtId="0" fontId="26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Fill="1" applyBorder="1" applyAlignment="1" applyProtection="1">
      <alignment horizontal="centerContinuous" vertical="center"/>
      <protection hidden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6" fillId="3" borderId="77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5" fillId="0" borderId="0" xfId="4" applyFont="1" applyFill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wrapText="1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left" vertical="center"/>
    </xf>
    <xf numFmtId="0" fontId="28" fillId="0" borderId="30" xfId="0" quotePrefix="1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19" fillId="0" borderId="25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9" xfId="0" applyFont="1" applyFill="1" applyBorder="1"/>
    <xf numFmtId="0" fontId="4" fillId="0" borderId="24" xfId="0" applyFont="1" applyFill="1" applyBorder="1"/>
    <xf numFmtId="0" fontId="0" fillId="3" borderId="7" xfId="0" applyFill="1" applyBorder="1" applyAlignment="1">
      <alignment vertical="center"/>
    </xf>
    <xf numFmtId="0" fontId="4" fillId="0" borderId="0" xfId="0" quotePrefix="1" applyFont="1"/>
    <xf numFmtId="176" fontId="27" fillId="0" borderId="24" xfId="0" applyNumberFormat="1" applyFont="1" applyFill="1" applyBorder="1"/>
    <xf numFmtId="0" fontId="27" fillId="0" borderId="24" xfId="0" applyFont="1" applyFill="1" applyBorder="1" applyAlignment="1"/>
    <xf numFmtId="0" fontId="27" fillId="0" borderId="0" xfId="0" applyFont="1"/>
    <xf numFmtId="176" fontId="27" fillId="0" borderId="24" xfId="0" applyNumberFormat="1" applyFont="1" applyBorder="1"/>
    <xf numFmtId="0" fontId="27" fillId="0" borderId="24" xfId="0" applyFont="1" applyBorder="1" applyAlignment="1"/>
    <xf numFmtId="0" fontId="4" fillId="4" borderId="6" xfId="0" applyFont="1" applyFill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Fill="1" applyBorder="1" applyAlignment="1">
      <alignment vertical="center"/>
    </xf>
    <xf numFmtId="0" fontId="6" fillId="0" borderId="81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/>
    </xf>
    <xf numFmtId="0" fontId="6" fillId="0" borderId="84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/>
    </xf>
    <xf numFmtId="0" fontId="35" fillId="0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35" fillId="0" borderId="8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/>
    </xf>
    <xf numFmtId="0" fontId="6" fillId="0" borderId="98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76" fontId="37" fillId="0" borderId="25" xfId="0" applyNumberFormat="1" applyFont="1" applyFill="1" applyBorder="1"/>
    <xf numFmtId="0" fontId="37" fillId="0" borderId="11" xfId="0" applyFont="1" applyBorder="1" applyAlignment="1">
      <alignment vertical="center" wrapText="1"/>
    </xf>
    <xf numFmtId="0" fontId="37" fillId="0" borderId="25" xfId="0" applyFont="1" applyBorder="1"/>
    <xf numFmtId="0" fontId="37" fillId="0" borderId="25" xfId="0" quotePrefix="1" applyFont="1" applyBorder="1" applyProtection="1"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36" fillId="0" borderId="26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vertical="center"/>
    </xf>
    <xf numFmtId="0" fontId="37" fillId="0" borderId="25" xfId="0" applyFont="1" applyFill="1" applyBorder="1"/>
    <xf numFmtId="0" fontId="37" fillId="0" borderId="0" xfId="0" quotePrefix="1" applyFont="1" applyFill="1" applyAlignment="1">
      <alignment horizontal="left"/>
    </xf>
    <xf numFmtId="20" fontId="4" fillId="0" borderId="24" xfId="0" applyNumberFormat="1" applyFont="1" applyFill="1" applyBorder="1"/>
    <xf numFmtId="0" fontId="4" fillId="0" borderId="24" xfId="0" quotePrefix="1" applyFont="1" applyFill="1" applyBorder="1" applyProtection="1">
      <protection hidden="1"/>
    </xf>
    <xf numFmtId="0" fontId="4" fillId="0" borderId="15" xfId="0" applyFont="1" applyBorder="1" applyAlignment="1"/>
    <xf numFmtId="46" fontId="4" fillId="0" borderId="3" xfId="0" applyNumberFormat="1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176" fontId="4" fillId="0" borderId="25" xfId="0" applyNumberFormat="1" applyFont="1" applyBorder="1"/>
    <xf numFmtId="0" fontId="4" fillId="0" borderId="11" xfId="0" applyFont="1" applyBorder="1" applyAlignment="1"/>
    <xf numFmtId="0" fontId="5" fillId="0" borderId="5" xfId="4" applyFont="1" applyFill="1" applyBorder="1" applyAlignment="1" applyProtection="1">
      <alignment vertical="center" wrapText="1"/>
      <protection hidden="1"/>
    </xf>
    <xf numFmtId="0" fontId="36" fillId="0" borderId="104" xfId="0" applyFont="1" applyFill="1" applyBorder="1" applyAlignment="1">
      <alignment horizontal="center" vertical="center" wrapText="1"/>
    </xf>
    <xf numFmtId="0" fontId="36" fillId="0" borderId="88" xfId="0" applyFont="1" applyFill="1" applyBorder="1" applyAlignment="1">
      <alignment horizontal="center" vertical="center" wrapText="1"/>
    </xf>
    <xf numFmtId="0" fontId="27" fillId="0" borderId="0" xfId="0" applyFont="1" applyFill="1" applyAlignment="1" applyProtection="1">
      <alignment vertical="center"/>
      <protection hidden="1"/>
    </xf>
    <xf numFmtId="176" fontId="27" fillId="0" borderId="0" xfId="0" applyNumberFormat="1" applyFont="1" applyFill="1" applyAlignment="1" applyProtection="1">
      <alignment vertical="center"/>
      <protection hidden="1"/>
    </xf>
    <xf numFmtId="0" fontId="27" fillId="0" borderId="0" xfId="0" applyFont="1" applyAlignment="1">
      <alignment vertical="center"/>
    </xf>
    <xf numFmtId="0" fontId="37" fillId="0" borderId="7" xfId="0" applyFont="1" applyBorder="1" applyAlignment="1">
      <alignment vertical="center"/>
    </xf>
    <xf numFmtId="0" fontId="0" fillId="0" borderId="24" xfId="0" applyFont="1" applyBorder="1" applyAlignment="1"/>
    <xf numFmtId="46" fontId="0" fillId="0" borderId="24" xfId="0" applyNumberFormat="1" applyFont="1" applyBorder="1" applyAlignment="1"/>
    <xf numFmtId="0" fontId="0" fillId="0" borderId="3" xfId="0" applyFont="1" applyBorder="1" applyAlignment="1"/>
    <xf numFmtId="0" fontId="0" fillId="0" borderId="24" xfId="0" applyFont="1" applyFill="1" applyBorder="1" applyAlignment="1"/>
    <xf numFmtId="0" fontId="5" fillId="0" borderId="5" xfId="5" applyFont="1" applyBorder="1" applyProtection="1">
      <alignment vertical="center"/>
    </xf>
    <xf numFmtId="0" fontId="5" fillId="0" borderId="2" xfId="5" applyFont="1" applyBorder="1" applyProtection="1">
      <alignment vertical="center"/>
    </xf>
    <xf numFmtId="0" fontId="5" fillId="0" borderId="1" xfId="5" applyFont="1" applyBorder="1" applyProtection="1">
      <alignment vertical="center"/>
    </xf>
    <xf numFmtId="0" fontId="0" fillId="5" borderId="0" xfId="0" applyFill="1"/>
    <xf numFmtId="0" fontId="5" fillId="5" borderId="3" xfId="5" applyFont="1" applyFill="1" applyBorder="1">
      <alignment vertical="center"/>
    </xf>
    <xf numFmtId="0" fontId="30" fillId="5" borderId="3" xfId="5" applyFont="1" applyFill="1" applyBorder="1">
      <alignment vertical="center"/>
    </xf>
    <xf numFmtId="0" fontId="17" fillId="5" borderId="22" xfId="5" applyFont="1" applyFill="1" applyBorder="1">
      <alignment vertical="center"/>
    </xf>
    <xf numFmtId="0" fontId="5" fillId="5" borderId="26" xfId="5" applyFont="1" applyFill="1" applyBorder="1">
      <alignment vertical="center"/>
    </xf>
    <xf numFmtId="180" fontId="6" fillId="5" borderId="26" xfId="5" applyNumberFormat="1" applyFont="1" applyFill="1" applyBorder="1" applyProtection="1">
      <alignment vertical="center"/>
    </xf>
    <xf numFmtId="180" fontId="6" fillId="5" borderId="10" xfId="5" applyNumberFormat="1" applyFont="1" applyFill="1" applyBorder="1" applyProtection="1">
      <alignment vertical="center"/>
    </xf>
    <xf numFmtId="180" fontId="6" fillId="5" borderId="49" xfId="5" applyNumberFormat="1" applyFont="1" applyFill="1" applyBorder="1">
      <alignment vertical="center"/>
    </xf>
    <xf numFmtId="0" fontId="5" fillId="5" borderId="23" xfId="5" applyFont="1" applyFill="1" applyBorder="1">
      <alignment vertical="center"/>
    </xf>
    <xf numFmtId="0" fontId="5" fillId="5" borderId="11" xfId="5" applyFont="1" applyFill="1" applyBorder="1">
      <alignment vertical="center"/>
    </xf>
    <xf numFmtId="0" fontId="5" fillId="5" borderId="25" xfId="5" applyFont="1" applyFill="1" applyBorder="1">
      <alignment vertical="center"/>
    </xf>
    <xf numFmtId="180" fontId="6" fillId="5" borderId="11" xfId="5" applyNumberFormat="1" applyFont="1" applyFill="1" applyBorder="1" applyProtection="1">
      <alignment vertical="center"/>
    </xf>
    <xf numFmtId="180" fontId="6" fillId="5" borderId="11" xfId="5" applyNumberFormat="1" applyFont="1" applyFill="1" applyBorder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38" fontId="6" fillId="0" borderId="0" xfId="0" applyNumberFormat="1" applyFont="1" applyFill="1" applyAlignment="1">
      <alignment horizontal="left" vertical="center"/>
    </xf>
    <xf numFmtId="184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right" vertical="center"/>
    </xf>
    <xf numFmtId="3" fontId="6" fillId="0" borderId="24" xfId="5" applyNumberFormat="1" applyFont="1" applyFill="1" applyBorder="1">
      <alignment vertical="center"/>
    </xf>
    <xf numFmtId="0" fontId="5" fillId="0" borderId="30" xfId="4" applyFont="1" applyFill="1" applyBorder="1" applyAlignment="1" applyProtection="1">
      <alignment horizontal="left" vertical="center" indent="1"/>
      <protection hidden="1"/>
    </xf>
    <xf numFmtId="0" fontId="6" fillId="0" borderId="0" xfId="0" applyFont="1" applyAlignment="1">
      <alignment vertical="center"/>
    </xf>
    <xf numFmtId="0" fontId="40" fillId="0" borderId="0" xfId="0" applyFont="1" applyFill="1" applyAlignment="1" applyProtection="1">
      <alignment vertical="center"/>
      <protection hidden="1"/>
    </xf>
    <xf numFmtId="0" fontId="41" fillId="0" borderId="0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Continuous" vertical="center"/>
    </xf>
    <xf numFmtId="0" fontId="40" fillId="0" borderId="0" xfId="0" applyFont="1" applyAlignment="1">
      <alignment vertical="center"/>
    </xf>
    <xf numFmtId="184" fontId="41" fillId="0" borderId="0" xfId="0" applyNumberFormat="1" applyFont="1" applyBorder="1" applyAlignment="1">
      <alignment vertical="center"/>
    </xf>
    <xf numFmtId="0" fontId="40" fillId="0" borderId="0" xfId="9" applyFont="1" applyAlignment="1">
      <alignment vertical="center"/>
    </xf>
    <xf numFmtId="0" fontId="40" fillId="0" borderId="0" xfId="0" applyFont="1" applyBorder="1" applyAlignment="1">
      <alignment horizontal="centerContinuous" vertical="center"/>
    </xf>
    <xf numFmtId="0" fontId="40" fillId="0" borderId="0" xfId="0" applyFont="1" applyBorder="1" applyAlignment="1">
      <alignment vertical="center"/>
    </xf>
    <xf numFmtId="0" fontId="43" fillId="0" borderId="5" xfId="5" applyFont="1" applyBorder="1">
      <alignment vertical="center"/>
    </xf>
    <xf numFmtId="0" fontId="43" fillId="0" borderId="2" xfId="5" applyFont="1" applyBorder="1">
      <alignment vertical="center"/>
    </xf>
    <xf numFmtId="0" fontId="43" fillId="0" borderId="1" xfId="5" applyFont="1" applyBorder="1">
      <alignment vertical="center"/>
    </xf>
    <xf numFmtId="0" fontId="43" fillId="0" borderId="6" xfId="5" applyFont="1" applyBorder="1">
      <alignment vertical="center"/>
    </xf>
    <xf numFmtId="0" fontId="43" fillId="0" borderId="24" xfId="5" applyFont="1" applyBorder="1" applyProtection="1">
      <alignment vertical="center"/>
    </xf>
    <xf numFmtId="49" fontId="43" fillId="0" borderId="31" xfId="0" applyNumberFormat="1" applyFont="1" applyBorder="1" applyAlignment="1">
      <alignment horizontal="center" vertical="center"/>
    </xf>
    <xf numFmtId="0" fontId="43" fillId="0" borderId="31" xfId="0" applyFont="1" applyBorder="1" applyAlignment="1">
      <alignment vertical="center"/>
    </xf>
    <xf numFmtId="0" fontId="43" fillId="0" borderId="25" xfId="5" applyFont="1" applyBorder="1" applyProtection="1">
      <alignment vertical="center"/>
    </xf>
    <xf numFmtId="49" fontId="43" fillId="0" borderId="36" xfId="0" applyNumberFormat="1" applyFont="1" applyBorder="1" applyAlignment="1">
      <alignment horizontal="center" vertical="center"/>
    </xf>
    <xf numFmtId="0" fontId="43" fillId="0" borderId="36" xfId="0" applyFont="1" applyBorder="1" applyAlignment="1">
      <alignment vertical="center"/>
    </xf>
    <xf numFmtId="0" fontId="43" fillId="0" borderId="11" xfId="4" applyFont="1" applyFill="1" applyBorder="1" applyAlignment="1" applyProtection="1">
      <alignment vertical="center"/>
      <protection hidden="1"/>
    </xf>
    <xf numFmtId="0" fontId="44" fillId="0" borderId="24" xfId="5" applyFont="1" applyBorder="1">
      <alignment vertical="center"/>
    </xf>
    <xf numFmtId="0" fontId="43" fillId="0" borderId="5" xfId="4" applyFont="1" applyFill="1" applyBorder="1" applyAlignment="1" applyProtection="1">
      <alignment vertical="center"/>
      <protection hidden="1"/>
    </xf>
    <xf numFmtId="0" fontId="43" fillId="0" borderId="23" xfId="4" applyFont="1" applyFill="1" applyBorder="1" applyAlignment="1" applyProtection="1">
      <alignment vertical="center"/>
      <protection hidden="1"/>
    </xf>
    <xf numFmtId="0" fontId="44" fillId="0" borderId="25" xfId="5" applyFont="1" applyBorder="1">
      <alignment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38" fontId="6" fillId="2" borderId="1" xfId="6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10" borderId="0" xfId="0" applyFill="1"/>
    <xf numFmtId="0" fontId="5" fillId="10" borderId="24" xfId="4" applyFont="1" applyFill="1" applyBorder="1" applyAlignment="1" applyProtection="1">
      <alignment vertical="center"/>
      <protection hidden="1"/>
    </xf>
    <xf numFmtId="0" fontId="5" fillId="10" borderId="22" xfId="4" applyFont="1" applyFill="1" applyBorder="1" applyAlignment="1" applyProtection="1">
      <alignment vertical="center"/>
      <protection hidden="1"/>
    </xf>
    <xf numFmtId="0" fontId="17" fillId="10" borderId="0" xfId="5" applyFont="1" applyFill="1">
      <alignment vertical="center"/>
    </xf>
    <xf numFmtId="0" fontId="5" fillId="10" borderId="33" xfId="4" applyFont="1" applyFill="1" applyBorder="1" applyAlignment="1" applyProtection="1">
      <alignment horizontal="left" vertical="center" indent="1"/>
      <protection hidden="1"/>
    </xf>
    <xf numFmtId="180" fontId="6" fillId="10" borderId="30" xfId="5" applyNumberFormat="1" applyFont="1" applyFill="1" applyBorder="1" applyProtection="1">
      <alignment vertical="center"/>
      <protection locked="0"/>
    </xf>
    <xf numFmtId="180" fontId="6" fillId="10" borderId="32" xfId="5" applyNumberFormat="1" applyFont="1" applyFill="1" applyBorder="1" applyProtection="1">
      <alignment vertical="center"/>
      <protection locked="0"/>
    </xf>
    <xf numFmtId="180" fontId="6" fillId="10" borderId="32" xfId="5" applyNumberFormat="1" applyFont="1" applyFill="1" applyBorder="1">
      <alignment vertical="center"/>
    </xf>
    <xf numFmtId="3" fontId="6" fillId="10" borderId="30" xfId="5" applyNumberFormat="1" applyFont="1" applyFill="1" applyBorder="1">
      <alignment vertical="center"/>
    </xf>
    <xf numFmtId="0" fontId="0" fillId="2" borderId="117" xfId="0" applyFill="1" applyBorder="1" applyAlignment="1" applyProtection="1">
      <alignment horizontal="center" vertical="center"/>
      <protection locked="0"/>
    </xf>
    <xf numFmtId="0" fontId="5" fillId="0" borderId="24" xfId="4" applyFont="1" applyBorder="1" applyAlignment="1" applyProtection="1">
      <alignment vertical="center"/>
      <protection hidden="1"/>
    </xf>
    <xf numFmtId="0" fontId="5" fillId="0" borderId="22" xfId="4" applyFont="1" applyBorder="1" applyAlignment="1" applyProtection="1">
      <alignment vertical="center"/>
      <protection hidden="1"/>
    </xf>
    <xf numFmtId="0" fontId="5" fillId="0" borderId="30" xfId="4" applyFont="1" applyBorder="1" applyAlignment="1" applyProtection="1">
      <alignment horizontal="left" vertical="center" wrapText="1" indent="1"/>
      <protection hidden="1"/>
    </xf>
    <xf numFmtId="3" fontId="6" fillId="0" borderId="30" xfId="5" applyNumberFormat="1" applyFont="1" applyBorder="1">
      <alignment vertical="center"/>
    </xf>
    <xf numFmtId="0" fontId="5" fillId="0" borderId="33" xfId="4" applyFont="1" applyFill="1" applyBorder="1" applyAlignment="1" applyProtection="1">
      <alignment horizontal="left" vertical="center" wrapText="1" indent="1"/>
      <protection hidden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0" fillId="0" borderId="6" xfId="0" applyFont="1" applyBorder="1"/>
    <xf numFmtId="0" fontId="1" fillId="11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12" borderId="0" xfId="0" applyFont="1" applyFill="1"/>
    <xf numFmtId="184" fontId="41" fillId="0" borderId="0" xfId="0" applyNumberFormat="1" applyFont="1" applyBorder="1" applyAlignment="1">
      <alignment horizontal="right" vertical="center"/>
    </xf>
    <xf numFmtId="0" fontId="41" fillId="0" borderId="0" xfId="0" applyFont="1" applyBorder="1" applyAlignment="1">
      <alignment horizontal="left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8" fillId="0" borderId="108" xfId="0" applyFont="1" applyBorder="1"/>
    <xf numFmtId="0" fontId="8" fillId="0" borderId="109" xfId="0" applyFont="1" applyBorder="1"/>
    <xf numFmtId="0" fontId="28" fillId="0" borderId="11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8" fillId="0" borderId="1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33" fillId="0" borderId="1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11" xfId="0" applyFont="1" applyBorder="1" applyAlignment="1">
      <alignment horizontal="left" vertical="center"/>
    </xf>
    <xf numFmtId="0" fontId="16" fillId="0" borderId="108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31" fillId="0" borderId="1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1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9" xfId="5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6" xfId="4" applyFont="1" applyFill="1" applyBorder="1" applyAlignment="1" applyProtection="1">
      <alignment horizontal="left" vertical="center" wrapText="1"/>
      <protection hidden="1"/>
    </xf>
    <xf numFmtId="0" fontId="5" fillId="0" borderId="2" xfId="4" applyFont="1" applyFill="1" applyBorder="1" applyAlignment="1" applyProtection="1">
      <alignment horizontal="left" vertical="center" wrapText="1"/>
      <protection hidden="1"/>
    </xf>
    <xf numFmtId="0" fontId="5" fillId="0" borderId="1" xfId="4" applyFont="1" applyFill="1" applyBorder="1" applyAlignment="1" applyProtection="1">
      <alignment horizontal="left" vertical="center" wrapText="1"/>
      <protection hidden="1"/>
    </xf>
    <xf numFmtId="0" fontId="5" fillId="0" borderId="2" xfId="4" applyFont="1" applyFill="1" applyBorder="1" applyAlignment="1" applyProtection="1">
      <alignment vertical="center" wrapText="1"/>
      <protection hidden="1"/>
    </xf>
    <xf numFmtId="0" fontId="5" fillId="0" borderId="1" xfId="4" applyFont="1" applyFill="1" applyBorder="1" applyAlignment="1" applyProtection="1">
      <alignment vertical="center" wrapText="1"/>
      <protection hidden="1"/>
    </xf>
    <xf numFmtId="0" fontId="5" fillId="0" borderId="24" xfId="5" applyFont="1" applyFill="1" applyBorder="1" applyAlignment="1">
      <alignment horizontal="center" vertical="center"/>
    </xf>
    <xf numFmtId="0" fontId="5" fillId="0" borderId="25" xfId="5" applyFont="1" applyFill="1" applyBorder="1" applyAlignment="1">
      <alignment horizontal="center" vertical="center"/>
    </xf>
    <xf numFmtId="0" fontId="5" fillId="0" borderId="28" xfId="4" applyFont="1" applyFill="1" applyBorder="1" applyAlignment="1" applyProtection="1">
      <alignment vertical="center" wrapText="1"/>
      <protection hidden="1"/>
    </xf>
    <xf numFmtId="0" fontId="5" fillId="0" borderId="10" xfId="4" applyFont="1" applyFill="1" applyBorder="1" applyAlignment="1" applyProtection="1">
      <alignment vertical="center" wrapText="1"/>
      <protection hidden="1"/>
    </xf>
    <xf numFmtId="0" fontId="5" fillId="0" borderId="40" xfId="4" applyFont="1" applyFill="1" applyBorder="1" applyAlignment="1" applyProtection="1">
      <alignment vertical="center" wrapText="1"/>
      <protection hidden="1"/>
    </xf>
    <xf numFmtId="0" fontId="5" fillId="0" borderId="41" xfId="4" applyFont="1" applyFill="1" applyBorder="1" applyAlignment="1" applyProtection="1">
      <alignment vertical="center" wrapText="1"/>
      <protection hidden="1"/>
    </xf>
    <xf numFmtId="0" fontId="6" fillId="0" borderId="0" xfId="5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6" fillId="7" borderId="7" xfId="8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8" applyNumberFormat="1" applyFont="1" applyFill="1" applyBorder="1" applyAlignment="1" applyProtection="1">
      <alignment horizontal="center" vertical="center"/>
      <protection locked="0"/>
    </xf>
    <xf numFmtId="187" fontId="6" fillId="7" borderId="7" xfId="7" applyNumberFormat="1" applyFont="1" applyFill="1" applyBorder="1" applyAlignment="1" applyProtection="1">
      <alignment horizontal="center" vertical="center"/>
      <protection locked="0"/>
    </xf>
    <xf numFmtId="187" fontId="6" fillId="7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7" applyFont="1" applyFill="1" applyBorder="1" applyAlignment="1" applyProtection="1">
      <alignment horizontal="center" vertical="center"/>
      <protection locked="0"/>
    </xf>
    <xf numFmtId="0" fontId="6" fillId="8" borderId="7" xfId="7" applyNumberFormat="1" applyFont="1" applyFill="1" applyBorder="1" applyAlignment="1" applyProtection="1">
      <alignment horizontal="center" vertical="center"/>
      <protection locked="0"/>
    </xf>
    <xf numFmtId="0" fontId="6" fillId="6" borderId="7" xfId="8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8" applyNumberFormat="1" applyFont="1" applyFill="1" applyBorder="1" applyAlignment="1" applyProtection="1">
      <alignment horizontal="center" vertical="center"/>
      <protection locked="0"/>
    </xf>
    <xf numFmtId="0" fontId="6" fillId="9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9" borderId="7" xfId="7" applyNumberFormat="1" applyFont="1" applyFill="1" applyBorder="1" applyAlignment="1" applyProtection="1">
      <alignment horizontal="center" vertical="center"/>
      <protection locked="0"/>
    </xf>
    <xf numFmtId="185" fontId="6" fillId="0" borderId="7" xfId="7" applyNumberFormat="1" applyFont="1" applyFill="1" applyBorder="1" applyAlignment="1" applyProtection="1">
      <alignment horizontal="center" vertical="center" wrapText="1"/>
      <protection locked="0"/>
    </xf>
    <xf numFmtId="185" fontId="6" fillId="0" borderId="7" xfId="7" applyNumberFormat="1" applyFont="1" applyFill="1" applyBorder="1" applyAlignment="1" applyProtection="1">
      <alignment horizontal="center" vertical="center"/>
      <protection locked="0"/>
    </xf>
    <xf numFmtId="186" fontId="6" fillId="8" borderId="7" xfId="7" applyNumberFormat="1" applyFont="1" applyFill="1" applyBorder="1" applyAlignment="1" applyProtection="1">
      <alignment horizontal="center" vertical="center"/>
      <protection locked="0"/>
    </xf>
    <xf numFmtId="0" fontId="6" fillId="6" borderId="7" xfId="7" applyNumberFormat="1" applyFont="1" applyFill="1" applyBorder="1" applyAlignment="1" applyProtection="1">
      <alignment horizontal="center" vertical="center"/>
      <protection locked="0"/>
    </xf>
    <xf numFmtId="0" fontId="6" fillId="6" borderId="7" xfId="7" applyFont="1" applyFill="1" applyBorder="1" applyAlignment="1" applyProtection="1">
      <alignment horizontal="center" vertical="center"/>
      <protection locked="0"/>
    </xf>
    <xf numFmtId="188" fontId="6" fillId="6" borderId="7" xfId="7" applyNumberFormat="1" applyFont="1" applyFill="1" applyBorder="1" applyAlignment="1" applyProtection="1">
      <alignment horizontal="center" vertical="center"/>
      <protection locked="0"/>
    </xf>
    <xf numFmtId="0" fontId="6" fillId="6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7" applyNumberFormat="1" applyFont="1" applyFill="1" applyBorder="1" applyAlignment="1" applyProtection="1">
      <alignment horizontal="center" vertical="center"/>
      <protection locked="0"/>
    </xf>
    <xf numFmtId="0" fontId="6" fillId="0" borderId="7" xfId="7" applyNumberFormat="1" applyFont="1" applyFill="1" applyBorder="1" applyAlignment="1" applyProtection="1">
      <alignment horizontal="center" vertical="center" wrapText="1"/>
      <protection locked="0"/>
    </xf>
  </cellXfs>
  <cellStyles count="10">
    <cellStyle name="桁区切り" xfId="1" builtinId="6"/>
    <cellStyle name="桁区切り 2" xfId="2" xr:uid="{00000000-0005-0000-0000-000001000000}"/>
    <cellStyle name="桁区切り 2 2" xfId="6" xr:uid="{00000000-0005-0000-0000-000002000000}"/>
    <cellStyle name="標準" xfId="0" builtinId="0"/>
    <cellStyle name="標準 2" xfId="9" xr:uid="{8D27E0A3-24A1-4C9D-8E56-F7EDCCA55934}"/>
    <cellStyle name="標準_（作業用）H21【北海道】諸経費動向調査対象工事一覧表" xfId="7" xr:uid="{00000000-0005-0000-0000-000004000000}"/>
    <cellStyle name="標準_1集計44工種" xfId="3" xr:uid="{00000000-0005-0000-0000-000005000000}"/>
    <cellStyle name="標準_右" xfId="4" xr:uid="{00000000-0005-0000-0000-000006000000}"/>
    <cellStyle name="標準_解14" xfId="5" xr:uid="{00000000-0005-0000-0000-000007000000}"/>
    <cellStyle name="標準_準備：【下水】H20諸経費動向調査対象工事一覧表" xfId="8" xr:uid="{00000000-0005-0000-0000-000008000000}"/>
  </cellStyles>
  <dxfs count="4">
    <dxf>
      <font>
        <condense val="0"/>
        <extend val="0"/>
        <color indexed="40"/>
      </font>
    </dxf>
    <dxf>
      <font>
        <condense val="0"/>
        <extend val="0"/>
        <color indexed="17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9525</xdr:rowOff>
    </xdr:from>
    <xdr:to>
      <xdr:col>8</xdr:col>
      <xdr:colOff>133350</xdr:colOff>
      <xdr:row>19</xdr:row>
      <xdr:rowOff>76200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800100" y="2276475"/>
          <a:ext cx="933450" cy="5238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発注用の</a:t>
          </a:r>
        </a:p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ｼｰﾄ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133350</xdr:colOff>
          <xdr:row>1</xdr:row>
          <xdr:rowOff>38100</xdr:rowOff>
        </xdr:from>
        <xdr:to>
          <xdr:col>26</xdr:col>
          <xdr:colOff>0</xdr:colOff>
          <xdr:row>2</xdr:row>
          <xdr:rowOff>142875</xdr:rowOff>
        </xdr:to>
        <xdr:sp macro="" textlink="">
          <xdr:nvSpPr>
            <xdr:cNvPr id="21505" name="CommandButton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5</xdr:col>
      <xdr:colOff>0</xdr:colOff>
      <xdr:row>6</xdr:row>
      <xdr:rowOff>161925</xdr:rowOff>
    </xdr:to>
    <xdr:sp macro="" textlink="">
      <xdr:nvSpPr>
        <xdr:cNvPr id="18831" name="Line 1">
          <a:extLst>
            <a:ext uri="{FF2B5EF4-FFF2-40B4-BE49-F238E27FC236}">
              <a16:creationId xmlns:a16="http://schemas.microsoft.com/office/drawing/2014/main" id="{00000000-0008-0000-0400-00008F490000}"/>
            </a:ext>
          </a:extLst>
        </xdr:cNvPr>
        <xdr:cNvSpPr>
          <a:spLocks noChangeShapeType="1"/>
        </xdr:cNvSpPr>
      </xdr:nvSpPr>
      <xdr:spPr bwMode="auto">
        <a:xfrm>
          <a:off x="180975" y="733425"/>
          <a:ext cx="25336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26</xdr:row>
      <xdr:rowOff>0</xdr:rowOff>
    </xdr:from>
    <xdr:to>
      <xdr:col>4</xdr:col>
      <xdr:colOff>142875</xdr:colOff>
      <xdr:row>28</xdr:row>
      <xdr:rowOff>0</xdr:rowOff>
    </xdr:to>
    <xdr:sp macro="" textlink="">
      <xdr:nvSpPr>
        <xdr:cNvPr id="18832" name="Line 4">
          <a:extLst>
            <a:ext uri="{FF2B5EF4-FFF2-40B4-BE49-F238E27FC236}">
              <a16:creationId xmlns:a16="http://schemas.microsoft.com/office/drawing/2014/main" id="{00000000-0008-0000-0400-000090490000}"/>
            </a:ext>
          </a:extLst>
        </xdr:cNvPr>
        <xdr:cNvSpPr>
          <a:spLocks noChangeShapeType="1"/>
        </xdr:cNvSpPr>
      </xdr:nvSpPr>
      <xdr:spPr bwMode="auto">
        <a:xfrm>
          <a:off x="857250" y="3838575"/>
          <a:ext cx="0" cy="3619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26</xdr:row>
      <xdr:rowOff>0</xdr:rowOff>
    </xdr:from>
    <xdr:to>
      <xdr:col>4</xdr:col>
      <xdr:colOff>142875</xdr:colOff>
      <xdr:row>26</xdr:row>
      <xdr:rowOff>0</xdr:rowOff>
    </xdr:to>
    <xdr:sp macro="" textlink="">
      <xdr:nvSpPr>
        <xdr:cNvPr id="18833" name="Line 5">
          <a:extLst>
            <a:ext uri="{FF2B5EF4-FFF2-40B4-BE49-F238E27FC236}">
              <a16:creationId xmlns:a16="http://schemas.microsoft.com/office/drawing/2014/main" id="{00000000-0008-0000-0400-000091490000}"/>
            </a:ext>
          </a:extLst>
        </xdr:cNvPr>
        <xdr:cNvSpPr>
          <a:spLocks noChangeShapeType="1"/>
        </xdr:cNvSpPr>
      </xdr:nvSpPr>
      <xdr:spPr bwMode="auto">
        <a:xfrm flipH="1">
          <a:off x="723900" y="3838575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27</xdr:row>
      <xdr:rowOff>0</xdr:rowOff>
    </xdr:from>
    <xdr:to>
      <xdr:col>4</xdr:col>
      <xdr:colOff>142875</xdr:colOff>
      <xdr:row>27</xdr:row>
      <xdr:rowOff>0</xdr:rowOff>
    </xdr:to>
    <xdr:sp macro="" textlink="">
      <xdr:nvSpPr>
        <xdr:cNvPr id="18834" name="Line 6">
          <a:extLst>
            <a:ext uri="{FF2B5EF4-FFF2-40B4-BE49-F238E27FC236}">
              <a16:creationId xmlns:a16="http://schemas.microsoft.com/office/drawing/2014/main" id="{00000000-0008-0000-0400-000092490000}"/>
            </a:ext>
          </a:extLst>
        </xdr:cNvPr>
        <xdr:cNvSpPr>
          <a:spLocks noChangeShapeType="1"/>
        </xdr:cNvSpPr>
      </xdr:nvSpPr>
      <xdr:spPr bwMode="auto">
        <a:xfrm flipH="1">
          <a:off x="723900" y="4019550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30</xdr:row>
      <xdr:rowOff>3969</xdr:rowOff>
    </xdr:from>
    <xdr:to>
      <xdr:col>4</xdr:col>
      <xdr:colOff>142875</xdr:colOff>
      <xdr:row>34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863462" y="4617382"/>
          <a:ext cx="0" cy="724901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30</xdr:row>
      <xdr:rowOff>3969</xdr:rowOff>
    </xdr:from>
    <xdr:to>
      <xdr:col>4</xdr:col>
      <xdr:colOff>142875</xdr:colOff>
      <xdr:row>30</xdr:row>
      <xdr:rowOff>3969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717947" y="4558110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31</xdr:row>
      <xdr:rowOff>3970</xdr:rowOff>
    </xdr:from>
    <xdr:to>
      <xdr:col>4</xdr:col>
      <xdr:colOff>142875</xdr:colOff>
      <xdr:row>31</xdr:row>
      <xdr:rowOff>3970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H="1">
          <a:off x="717947" y="4736704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32</xdr:row>
      <xdr:rowOff>2675</xdr:rowOff>
    </xdr:from>
    <xdr:to>
      <xdr:col>4</xdr:col>
      <xdr:colOff>142875</xdr:colOff>
      <xdr:row>32</xdr:row>
      <xdr:rowOff>2675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H="1">
          <a:off x="730112" y="4980523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37</xdr:row>
      <xdr:rowOff>3970</xdr:rowOff>
    </xdr:from>
    <xdr:to>
      <xdr:col>4</xdr:col>
      <xdr:colOff>142875</xdr:colOff>
      <xdr:row>37</xdr:row>
      <xdr:rowOff>3970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H="1">
          <a:off x="717947" y="5629673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37</xdr:row>
      <xdr:rowOff>0</xdr:rowOff>
    </xdr:from>
    <xdr:to>
      <xdr:col>4</xdr:col>
      <xdr:colOff>142875</xdr:colOff>
      <xdr:row>38</xdr:row>
      <xdr:rowOff>1406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851297" y="5625703"/>
          <a:ext cx="0" cy="18000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33</xdr:row>
      <xdr:rowOff>2675</xdr:rowOff>
    </xdr:from>
    <xdr:to>
      <xdr:col>4</xdr:col>
      <xdr:colOff>142875</xdr:colOff>
      <xdr:row>33</xdr:row>
      <xdr:rowOff>2675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H="1">
          <a:off x="730112" y="4980523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12</xdr:row>
      <xdr:rowOff>19050</xdr:rowOff>
    </xdr:from>
    <xdr:to>
      <xdr:col>4</xdr:col>
      <xdr:colOff>133350</xdr:colOff>
      <xdr:row>12</xdr:row>
      <xdr:rowOff>19050</xdr:rowOff>
    </xdr:to>
    <xdr:sp macro="" textlink="">
      <xdr:nvSpPr>
        <xdr:cNvPr id="20073" name="Line 3">
          <a:extLst>
            <a:ext uri="{FF2B5EF4-FFF2-40B4-BE49-F238E27FC236}">
              <a16:creationId xmlns:a16="http://schemas.microsoft.com/office/drawing/2014/main" id="{00000000-0008-0000-0500-0000694E0000}"/>
            </a:ext>
          </a:extLst>
        </xdr:cNvPr>
        <xdr:cNvSpPr>
          <a:spLocks noChangeShapeType="1"/>
        </xdr:cNvSpPr>
      </xdr:nvSpPr>
      <xdr:spPr bwMode="auto">
        <a:xfrm>
          <a:off x="1323975" y="213360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10</xdr:row>
      <xdr:rowOff>85725</xdr:rowOff>
    </xdr:from>
    <xdr:to>
      <xdr:col>3</xdr:col>
      <xdr:colOff>1562100</xdr:colOff>
      <xdr:row>11</xdr:row>
      <xdr:rowOff>123825</xdr:rowOff>
    </xdr:to>
    <xdr:sp macro="" textlink="">
      <xdr:nvSpPr>
        <xdr:cNvPr id="19461" name="Text Box 5">
          <a:extLst>
            <a:ext uri="{FF2B5EF4-FFF2-40B4-BE49-F238E27FC236}">
              <a16:creationId xmlns:a16="http://schemas.microsoft.com/office/drawing/2014/main" id="{00000000-0008-0000-0500-0000054C0000}"/>
            </a:ext>
          </a:extLst>
        </xdr:cNvPr>
        <xdr:cNvSpPr txBox="1">
          <a:spLocks noChangeArrowheads="1"/>
        </xdr:cNvSpPr>
      </xdr:nvSpPr>
      <xdr:spPr bwMode="auto">
        <a:xfrm>
          <a:off x="1438275" y="1895475"/>
          <a:ext cx="6667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4</xdr:col>
      <xdr:colOff>1085850</xdr:colOff>
      <xdr:row>10</xdr:row>
      <xdr:rowOff>104775</xdr:rowOff>
    </xdr:from>
    <xdr:to>
      <xdr:col>5</xdr:col>
      <xdr:colOff>561975</xdr:colOff>
      <xdr:row>11</xdr:row>
      <xdr:rowOff>142875</xdr:rowOff>
    </xdr:to>
    <xdr:sp macro="" textlink="">
      <xdr:nvSpPr>
        <xdr:cNvPr id="19462" name="Text Box 6">
          <a:extLst>
            <a:ext uri="{FF2B5EF4-FFF2-40B4-BE49-F238E27FC236}">
              <a16:creationId xmlns:a16="http://schemas.microsoft.com/office/drawing/2014/main" id="{00000000-0008-0000-0500-0000064C0000}"/>
            </a:ext>
          </a:extLst>
        </xdr:cNvPr>
        <xdr:cNvSpPr txBox="1">
          <a:spLocks noChangeArrowheads="1"/>
        </xdr:cNvSpPr>
      </xdr:nvSpPr>
      <xdr:spPr bwMode="auto">
        <a:xfrm>
          <a:off x="3200400" y="1914525"/>
          <a:ext cx="828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3</xdr:col>
      <xdr:colOff>771525</xdr:colOff>
      <xdr:row>12</xdr:row>
      <xdr:rowOff>76200</xdr:rowOff>
    </xdr:from>
    <xdr:to>
      <xdr:col>4</xdr:col>
      <xdr:colOff>114300</xdr:colOff>
      <xdr:row>13</xdr:row>
      <xdr:rowOff>114300</xdr:rowOff>
    </xdr:to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00000000-0008-0000-0500-0000074C0000}"/>
            </a:ext>
          </a:extLst>
        </xdr:cNvPr>
        <xdr:cNvSpPr txBox="1">
          <a:spLocks noChangeArrowheads="1"/>
        </xdr:cNvSpPr>
      </xdr:nvSpPr>
      <xdr:spPr bwMode="auto">
        <a:xfrm>
          <a:off x="1314450" y="2190750"/>
          <a:ext cx="914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4</xdr:col>
      <xdr:colOff>962025</xdr:colOff>
      <xdr:row>12</xdr:row>
      <xdr:rowOff>28575</xdr:rowOff>
    </xdr:from>
    <xdr:to>
      <xdr:col>5</xdr:col>
      <xdr:colOff>523875</xdr:colOff>
      <xdr:row>12</xdr:row>
      <xdr:rowOff>28575</xdr:rowOff>
    </xdr:to>
    <xdr:sp macro="" textlink="">
      <xdr:nvSpPr>
        <xdr:cNvPr id="20077" name="Line 8">
          <a:extLst>
            <a:ext uri="{FF2B5EF4-FFF2-40B4-BE49-F238E27FC236}">
              <a16:creationId xmlns:a16="http://schemas.microsoft.com/office/drawing/2014/main" id="{00000000-0008-0000-0500-00006D4E0000}"/>
            </a:ext>
          </a:extLst>
        </xdr:cNvPr>
        <xdr:cNvSpPr>
          <a:spLocks noChangeShapeType="1"/>
        </xdr:cNvSpPr>
      </xdr:nvSpPr>
      <xdr:spPr bwMode="auto">
        <a:xfrm>
          <a:off x="3076575" y="21431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1000125</xdr:colOff>
      <xdr:row>12</xdr:row>
      <xdr:rowOff>76200</xdr:rowOff>
    </xdr:from>
    <xdr:to>
      <xdr:col>5</xdr:col>
      <xdr:colOff>723900</xdr:colOff>
      <xdr:row>13</xdr:row>
      <xdr:rowOff>114300</xdr:rowOff>
    </xdr:to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00000000-0008-0000-0500-0000094C0000}"/>
            </a:ext>
          </a:extLst>
        </xdr:cNvPr>
        <xdr:cNvSpPr txBox="1">
          <a:spLocks noChangeArrowheads="1"/>
        </xdr:cNvSpPr>
      </xdr:nvSpPr>
      <xdr:spPr bwMode="auto">
        <a:xfrm>
          <a:off x="3114675" y="2190750"/>
          <a:ext cx="1076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C27"/>
  <sheetViews>
    <sheetView showGridLines="0" tabSelected="1" zoomScaleNormal="100" workbookViewId="0">
      <selection activeCell="Z13" sqref="Z13"/>
    </sheetView>
  </sheetViews>
  <sheetFormatPr defaultRowHeight="12"/>
  <cols>
    <col min="1" max="23" width="2.625" style="23" customWidth="1"/>
    <col min="24" max="24" width="1.375" style="23" customWidth="1"/>
    <col min="25" max="49" width="2.625" style="23" customWidth="1"/>
    <col min="50" max="16384" width="9" style="23"/>
  </cols>
  <sheetData>
    <row r="1" spans="1:25" s="259" customFormat="1" ht="16.5" customHeight="1">
      <c r="A1" s="628"/>
      <c r="B1" s="676" t="s">
        <v>739</v>
      </c>
      <c r="C1" s="676"/>
      <c r="D1" s="676"/>
      <c r="E1" s="676"/>
      <c r="F1" s="676"/>
      <c r="G1" s="629" t="s">
        <v>423</v>
      </c>
      <c r="H1" s="630"/>
      <c r="I1" s="630"/>
      <c r="J1" s="631"/>
      <c r="K1" s="631"/>
      <c r="L1" s="631"/>
      <c r="M1" s="631"/>
      <c r="N1" s="631"/>
      <c r="O1" s="631"/>
      <c r="P1" s="631"/>
      <c r="Q1" s="631"/>
      <c r="R1" s="631"/>
      <c r="S1" s="630" t="s">
        <v>740</v>
      </c>
      <c r="T1" s="631"/>
      <c r="U1" s="631"/>
      <c r="V1" s="631"/>
      <c r="W1" s="630"/>
      <c r="X1" s="630"/>
      <c r="Y1" s="630"/>
    </row>
    <row r="2" spans="1:25" ht="14.25" hidden="1">
      <c r="A2" s="676" t="s">
        <v>731</v>
      </c>
      <c r="B2" s="676"/>
      <c r="C2" s="676"/>
      <c r="D2" s="676"/>
      <c r="E2" s="676"/>
      <c r="F2" s="676"/>
      <c r="G2" s="677">
        <v>2018.1</v>
      </c>
      <c r="H2" s="677"/>
      <c r="I2" s="677"/>
      <c r="J2" s="631"/>
      <c r="K2" s="631"/>
      <c r="L2" s="631"/>
      <c r="M2" s="631"/>
      <c r="N2" s="631"/>
      <c r="O2" s="631"/>
      <c r="P2" s="631"/>
      <c r="Q2" s="631"/>
      <c r="R2" s="632"/>
      <c r="S2" s="632"/>
      <c r="T2" s="632"/>
      <c r="U2" s="632"/>
      <c r="V2" s="632"/>
      <c r="W2" s="632"/>
      <c r="X2" s="632"/>
      <c r="Y2" s="632"/>
    </row>
    <row r="3" spans="1:25" ht="14.25">
      <c r="A3" s="633"/>
      <c r="B3" s="633"/>
      <c r="C3" s="633"/>
      <c r="D3" s="633"/>
      <c r="E3" s="633"/>
      <c r="F3" s="633"/>
      <c r="G3" s="629"/>
      <c r="H3" s="630"/>
      <c r="I3" s="630"/>
      <c r="J3" s="631"/>
      <c r="K3" s="631"/>
      <c r="L3" s="631"/>
      <c r="M3" s="631"/>
      <c r="N3" s="631"/>
      <c r="O3" s="631"/>
      <c r="P3" s="631"/>
      <c r="Q3" s="631"/>
      <c r="R3" s="632"/>
      <c r="S3" s="632"/>
      <c r="T3" s="632"/>
      <c r="U3" s="632"/>
      <c r="V3" s="632"/>
      <c r="W3" s="632"/>
      <c r="X3" s="632"/>
      <c r="Y3" s="632"/>
    </row>
    <row r="4" spans="1:25" ht="13.5" customHeight="1">
      <c r="B4" s="378" t="s">
        <v>424</v>
      </c>
      <c r="F4" s="25"/>
    </row>
    <row r="5" spans="1:25" ht="12" customHeight="1">
      <c r="B5" s="25" t="s">
        <v>421</v>
      </c>
      <c r="F5" s="25"/>
    </row>
    <row r="6" spans="1:25" ht="5.0999999999999996" customHeight="1">
      <c r="B6" s="25"/>
      <c r="F6" s="25"/>
    </row>
    <row r="7" spans="1:25">
      <c r="B7" s="23" t="s">
        <v>425</v>
      </c>
      <c r="G7" s="25"/>
    </row>
    <row r="8" spans="1:25" ht="13.5" customHeight="1">
      <c r="C8" s="379" t="s">
        <v>426</v>
      </c>
      <c r="D8" s="380" t="s">
        <v>427</v>
      </c>
      <c r="E8" s="23" t="s">
        <v>428</v>
      </c>
      <c r="F8" s="25"/>
    </row>
    <row r="9" spans="1:25" ht="13.5" customHeight="1">
      <c r="C9" s="379"/>
      <c r="D9" s="380"/>
      <c r="E9" s="23" t="s">
        <v>429</v>
      </c>
      <c r="F9" s="25"/>
    </row>
    <row r="10" spans="1:25" ht="13.5" customHeight="1">
      <c r="C10" s="379" t="s">
        <v>430</v>
      </c>
      <c r="D10" s="380" t="s">
        <v>427</v>
      </c>
      <c r="E10" s="23" t="s">
        <v>422</v>
      </c>
      <c r="F10" s="25"/>
    </row>
    <row r="11" spans="1:25" ht="13.5" customHeight="1">
      <c r="C11" s="381" t="s">
        <v>730</v>
      </c>
    </row>
    <row r="12" spans="1:25" ht="5.0999999999999996" customHeight="1"/>
    <row r="13" spans="1:25" ht="12" customHeight="1"/>
    <row r="14" spans="1:25" ht="13.5" customHeight="1">
      <c r="B14" s="25" t="s">
        <v>431</v>
      </c>
    </row>
    <row r="15" spans="1:25">
      <c r="C15" s="23" t="s">
        <v>432</v>
      </c>
    </row>
    <row r="17" spans="2:29">
      <c r="Q17" s="382"/>
      <c r="R17" s="383"/>
      <c r="S17" s="25"/>
      <c r="T17" s="25"/>
      <c r="U17" s="25"/>
      <c r="V17" s="25"/>
    </row>
    <row r="18" spans="2:29">
      <c r="Q18" s="25"/>
      <c r="R18" s="25"/>
      <c r="S18" s="25"/>
      <c r="T18" s="25"/>
      <c r="U18" s="25"/>
      <c r="V18" s="25"/>
    </row>
    <row r="19" spans="2:29">
      <c r="Q19" s="25"/>
      <c r="R19" s="25"/>
      <c r="S19" s="25"/>
      <c r="T19" s="25"/>
      <c r="U19" s="25"/>
      <c r="V19" s="25"/>
    </row>
    <row r="20" spans="2:29">
      <c r="Q20" s="25"/>
      <c r="R20" s="25"/>
      <c r="S20" s="25"/>
      <c r="T20" s="25"/>
      <c r="U20" s="25"/>
      <c r="V20" s="25"/>
    </row>
    <row r="21" spans="2:29">
      <c r="E21" s="384"/>
      <c r="F21" s="384"/>
      <c r="G21" s="384"/>
      <c r="H21" s="384"/>
      <c r="I21" s="25"/>
      <c r="Q21" s="25"/>
      <c r="R21" s="25"/>
      <c r="S21" s="25"/>
      <c r="T21" s="25"/>
      <c r="U21" s="25"/>
      <c r="V21" s="25"/>
      <c r="X21" s="382"/>
      <c r="Y21" s="25"/>
      <c r="Z21" s="25"/>
      <c r="AA21" s="25"/>
      <c r="AB21" s="25"/>
      <c r="AC21" s="25"/>
    </row>
    <row r="22" spans="2:29" s="627" customFormat="1">
      <c r="B22" s="634" t="s">
        <v>741</v>
      </c>
      <c r="C22" s="634"/>
      <c r="D22" s="634"/>
      <c r="E22" s="635"/>
      <c r="F22" s="635"/>
      <c r="G22" s="635"/>
      <c r="H22" s="635"/>
      <c r="I22" s="636"/>
      <c r="J22" s="632"/>
      <c r="K22" s="632"/>
      <c r="L22" s="632"/>
      <c r="M22" s="632"/>
      <c r="N22" s="632"/>
      <c r="O22" s="632"/>
      <c r="P22" s="632"/>
      <c r="Q22" s="636"/>
      <c r="R22" s="636"/>
      <c r="S22" s="636"/>
      <c r="T22" s="636"/>
      <c r="U22" s="636"/>
      <c r="V22" s="636"/>
      <c r="X22" s="382"/>
      <c r="Y22" s="25"/>
      <c r="Z22" s="25"/>
      <c r="AA22" s="25"/>
      <c r="AB22" s="25"/>
      <c r="AC22" s="25"/>
    </row>
    <row r="23" spans="2:29" s="627" customFormat="1">
      <c r="B23" s="634" t="s">
        <v>742</v>
      </c>
      <c r="C23" s="634"/>
      <c r="D23" s="634"/>
      <c r="E23" s="635"/>
      <c r="F23" s="635"/>
      <c r="G23" s="635"/>
      <c r="H23" s="635"/>
      <c r="I23" s="636"/>
      <c r="J23" s="632"/>
      <c r="K23" s="632"/>
      <c r="L23" s="632"/>
      <c r="M23" s="632"/>
      <c r="N23" s="632"/>
      <c r="O23" s="632"/>
      <c r="P23" s="632"/>
      <c r="Q23" s="636"/>
      <c r="R23" s="636"/>
      <c r="S23" s="636"/>
      <c r="T23" s="636"/>
      <c r="U23" s="636"/>
      <c r="V23" s="636"/>
      <c r="X23" s="382"/>
      <c r="Y23" s="25"/>
      <c r="Z23" s="25"/>
      <c r="AA23" s="25"/>
      <c r="AB23" s="25"/>
      <c r="AC23" s="25"/>
    </row>
    <row r="24" spans="2:29" s="627" customFormat="1">
      <c r="B24" s="634"/>
      <c r="C24" s="634"/>
      <c r="D24" s="634"/>
      <c r="E24" s="635"/>
      <c r="F24" s="635"/>
      <c r="G24" s="635"/>
      <c r="H24" s="635"/>
      <c r="I24" s="636"/>
      <c r="J24" s="632"/>
      <c r="K24" s="632"/>
      <c r="L24" s="632"/>
      <c r="M24" s="632"/>
      <c r="N24" s="632"/>
      <c r="O24" s="632"/>
      <c r="P24" s="632"/>
      <c r="Q24" s="636"/>
      <c r="R24" s="636"/>
      <c r="S24" s="636"/>
      <c r="T24" s="636"/>
      <c r="U24" s="636"/>
      <c r="V24" s="636"/>
      <c r="X24" s="382"/>
      <c r="Y24" s="25"/>
      <c r="Z24" s="25"/>
      <c r="AA24" s="25"/>
      <c r="AB24" s="25"/>
      <c r="AC24" s="25"/>
    </row>
    <row r="25" spans="2:29" s="627" customFormat="1">
      <c r="E25" s="384"/>
      <c r="F25" s="384"/>
      <c r="G25" s="384"/>
      <c r="H25" s="384"/>
      <c r="I25" s="25"/>
      <c r="Q25" s="25"/>
      <c r="R25" s="25"/>
      <c r="S25" s="25"/>
      <c r="T25" s="25"/>
      <c r="U25" s="25"/>
      <c r="V25" s="25"/>
      <c r="X25" s="382"/>
      <c r="Y25" s="25"/>
      <c r="Z25" s="25"/>
      <c r="AA25" s="25"/>
      <c r="AB25" s="25"/>
      <c r="AC25" s="25"/>
    </row>
    <row r="26" spans="2:29" s="627" customFormat="1">
      <c r="E26" s="384"/>
      <c r="F26" s="384"/>
      <c r="G26" s="384"/>
      <c r="H26" s="384"/>
      <c r="I26" s="25"/>
      <c r="Q26" s="25"/>
      <c r="R26" s="25"/>
      <c r="S26" s="25"/>
      <c r="T26" s="25"/>
      <c r="U26" s="25"/>
      <c r="V26" s="25"/>
      <c r="X26" s="382"/>
      <c r="Y26" s="25"/>
      <c r="Z26" s="25"/>
      <c r="AA26" s="25"/>
      <c r="AB26" s="25"/>
      <c r="AC26" s="25"/>
    </row>
    <row r="27" spans="2:29" s="627" customFormat="1">
      <c r="E27" s="384"/>
      <c r="F27" s="384"/>
      <c r="G27" s="384"/>
      <c r="H27" s="384"/>
      <c r="I27" s="25"/>
      <c r="Q27" s="25"/>
      <c r="R27" s="25"/>
      <c r="S27" s="25"/>
      <c r="T27" s="25"/>
      <c r="U27" s="25"/>
      <c r="V27" s="25"/>
      <c r="X27" s="382"/>
      <c r="Y27" s="25"/>
      <c r="Z27" s="25"/>
      <c r="AA27" s="25"/>
      <c r="AB27" s="25"/>
      <c r="AC27" s="25"/>
    </row>
  </sheetData>
  <sheetProtection algorithmName="SHA-512" hashValue="DfAOmU14OsMYEHjyTxEhD3f107a1GYlXROjW7Ci78ZItQSDL4pvauvJwHc9T5gsOhH1vCjnQEj8HYEoUL4SRMQ==" saltValue="MD5BFCisWKs/ozYZXsL4yQ==" spinCount="100000" sheet="1" objects="1" scenarios="1"/>
  <mergeCells count="3">
    <mergeCell ref="B1:F1"/>
    <mergeCell ref="A2:F2"/>
    <mergeCell ref="G2:I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CF296"/>
  <sheetViews>
    <sheetView showGridLines="0" topLeftCell="B1" zoomScaleNormal="100" workbookViewId="0"/>
  </sheetViews>
  <sheetFormatPr defaultRowHeight="13.5"/>
  <cols>
    <col min="1" max="1" width="4.125" style="297" hidden="1" customWidth="1"/>
    <col min="2" max="3" width="3.625" style="297" customWidth="1"/>
    <col min="4" max="4" width="16.375" style="297" customWidth="1"/>
    <col min="5" max="5" width="4.125" style="163" bestFit="1" customWidth="1"/>
    <col min="6" max="6" width="3.375" style="53" customWidth="1"/>
    <col min="7" max="7" width="35.375" style="4" customWidth="1"/>
    <col min="8" max="8" width="17.5" style="4" customWidth="1"/>
    <col min="9" max="9" width="13.125" style="4" customWidth="1"/>
    <col min="10" max="10" width="0" style="4" hidden="1" customWidth="1"/>
    <col min="11" max="13" width="0" style="288" hidden="1" customWidth="1"/>
    <col min="14" max="14" width="12.875" style="288" hidden="1" customWidth="1"/>
    <col min="15" max="15" width="34.75" style="288" hidden="1" customWidth="1"/>
    <col min="16" max="16" width="0" style="288" hidden="1" customWidth="1"/>
    <col min="17" max="17" width="11.25" style="288" hidden="1" customWidth="1"/>
    <col min="18" max="18" width="16.125" style="73" hidden="1" customWidth="1"/>
    <col min="19" max="19" width="30.5" style="298" hidden="1" customWidth="1"/>
    <col min="20" max="20" width="0" style="298" hidden="1" customWidth="1"/>
    <col min="21" max="21" width="13.375" style="4" hidden="1" customWidth="1"/>
    <col min="22" max="22" width="6.75" style="4" hidden="1" customWidth="1"/>
    <col min="23" max="23" width="0" style="4" hidden="1" customWidth="1"/>
    <col min="24" max="24" width="5.75" style="4" hidden="1" customWidth="1"/>
    <col min="25" max="28" width="6.75" style="4" hidden="1" customWidth="1"/>
    <col min="29" max="29" width="8.875" style="4" hidden="1" customWidth="1"/>
    <col min="30" max="32" width="6.75" style="4" hidden="1" customWidth="1"/>
    <col min="33" max="33" width="5.875" style="4" hidden="1" customWidth="1"/>
    <col min="34" max="37" width="2.5" style="4" hidden="1" customWidth="1"/>
    <col min="38" max="38" width="0" style="4" hidden="1" customWidth="1"/>
    <col min="39" max="39" width="45.25" style="4" hidden="1" customWidth="1"/>
    <col min="40" max="50" width="5.125" style="4" hidden="1" customWidth="1"/>
    <col min="51" max="54" width="2" style="4" hidden="1" customWidth="1"/>
    <col min="55" max="64" width="5.125" style="4" hidden="1" customWidth="1"/>
    <col min="65" max="65" width="5.5" style="4" hidden="1" customWidth="1"/>
    <col min="66" max="69" width="2" style="4" hidden="1" customWidth="1"/>
    <col min="70" max="80" width="5.125" style="4" hidden="1" customWidth="1"/>
    <col min="81" max="84" width="2" style="4" hidden="1" customWidth="1"/>
    <col min="85" max="16384" width="9" style="4"/>
  </cols>
  <sheetData>
    <row r="1" spans="1:84" ht="18" customHeight="1" thickBot="1">
      <c r="A1" s="407"/>
      <c r="B1" s="177" t="s">
        <v>194</v>
      </c>
      <c r="J1" s="356"/>
      <c r="K1" s="358"/>
      <c r="L1" s="358"/>
      <c r="M1" s="358"/>
      <c r="N1" s="451" t="s">
        <v>570</v>
      </c>
      <c r="O1" s="358"/>
      <c r="P1" s="358"/>
      <c r="Q1" s="358"/>
      <c r="R1" s="359"/>
      <c r="S1" s="360" t="s">
        <v>261</v>
      </c>
      <c r="T1" s="360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458"/>
      <c r="AH1" s="458"/>
      <c r="AI1" s="458"/>
      <c r="AJ1" s="458"/>
      <c r="AK1" s="458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  <c r="CA1" s="356"/>
      <c r="CB1" s="356"/>
      <c r="CC1" s="356"/>
      <c r="CD1" s="356"/>
      <c r="CE1" s="356"/>
      <c r="CF1" s="356"/>
    </row>
    <row r="2" spans="1:84">
      <c r="A2" s="408"/>
      <c r="B2" s="408"/>
      <c r="C2" s="297" t="s">
        <v>532</v>
      </c>
      <c r="H2" s="367"/>
      <c r="I2" s="409"/>
      <c r="K2" s="410"/>
      <c r="L2" s="410"/>
      <c r="M2" s="410"/>
      <c r="N2" s="522" t="s">
        <v>571</v>
      </c>
      <c r="O2" s="299"/>
      <c r="P2" s="45" t="s">
        <v>262</v>
      </c>
      <c r="Q2" s="45" t="s">
        <v>263</v>
      </c>
      <c r="R2" s="575" t="s">
        <v>578</v>
      </c>
      <c r="S2" s="269"/>
      <c r="T2" s="270"/>
      <c r="U2" s="74" t="s">
        <v>264</v>
      </c>
      <c r="V2" s="455"/>
      <c r="W2" s="524" t="s">
        <v>345</v>
      </c>
      <c r="X2" s="255">
        <f>HLOOKUP(W2,Y4:AG5,2,FALSE)</f>
        <v>3</v>
      </c>
      <c r="AG2" s="271"/>
      <c r="AH2" s="271"/>
      <c r="AI2" s="271"/>
      <c r="AJ2" s="271"/>
      <c r="AK2" s="271"/>
      <c r="AL2" s="695" t="s">
        <v>580</v>
      </c>
      <c r="AM2" s="678" t="s">
        <v>581</v>
      </c>
      <c r="AN2" s="681" t="s">
        <v>582</v>
      </c>
      <c r="AO2" s="682"/>
      <c r="AP2" s="682"/>
      <c r="AQ2" s="682"/>
      <c r="AR2" s="682"/>
      <c r="AS2" s="682"/>
      <c r="AT2" s="682"/>
      <c r="AU2" s="682"/>
      <c r="AV2" s="682"/>
      <c r="AW2" s="682"/>
      <c r="AX2" s="682"/>
      <c r="AY2" s="682"/>
      <c r="AZ2" s="682"/>
      <c r="BA2" s="682"/>
      <c r="BB2" s="683"/>
      <c r="BC2" s="701" t="s">
        <v>583</v>
      </c>
      <c r="BD2" s="701"/>
      <c r="BE2" s="701"/>
      <c r="BF2" s="701"/>
      <c r="BG2" s="701"/>
      <c r="BH2" s="701"/>
      <c r="BI2" s="701"/>
      <c r="BJ2" s="701"/>
      <c r="BK2" s="701"/>
      <c r="BL2" s="701"/>
      <c r="BM2" s="701"/>
      <c r="BN2" s="701"/>
      <c r="BO2" s="701"/>
      <c r="BP2" s="701"/>
      <c r="BQ2" s="702"/>
      <c r="BR2" s="701" t="s">
        <v>584</v>
      </c>
      <c r="BS2" s="701"/>
      <c r="BT2" s="701"/>
      <c r="BU2" s="701"/>
      <c r="BV2" s="701"/>
      <c r="BW2" s="701"/>
      <c r="BX2" s="701"/>
      <c r="BY2" s="701"/>
      <c r="BZ2" s="701"/>
      <c r="CA2" s="701"/>
      <c r="CB2" s="701"/>
      <c r="CC2" s="701"/>
      <c r="CD2" s="701"/>
      <c r="CE2" s="701"/>
      <c r="CF2" s="702"/>
    </row>
    <row r="3" spans="1:84" ht="13.5" customHeight="1">
      <c r="A3" s="408"/>
      <c r="B3" s="408"/>
      <c r="C3" s="411"/>
      <c r="D3" s="412" t="s">
        <v>255</v>
      </c>
      <c r="E3" s="413"/>
      <c r="F3" s="50" t="str">
        <f>IF(G3="","※","")</f>
        <v>※</v>
      </c>
      <c r="G3" s="368"/>
      <c r="H3" s="414"/>
      <c r="I3" s="415"/>
      <c r="K3" s="410"/>
      <c r="L3" s="410"/>
      <c r="M3" s="410"/>
      <c r="N3" s="523" t="s">
        <v>264</v>
      </c>
      <c r="O3" s="279" t="s">
        <v>130</v>
      </c>
      <c r="P3" s="267">
        <v>1</v>
      </c>
      <c r="Q3" s="267">
        <v>1</v>
      </c>
      <c r="R3" s="452" t="s">
        <v>575</v>
      </c>
      <c r="S3" s="298" t="s">
        <v>77</v>
      </c>
      <c r="T3" s="300">
        <v>101</v>
      </c>
      <c r="AG3" s="459"/>
      <c r="AH3" s="459"/>
      <c r="AI3" s="459"/>
      <c r="AJ3" s="459"/>
      <c r="AK3" s="459"/>
      <c r="AL3" s="696"/>
      <c r="AM3" s="679"/>
      <c r="AN3" s="690" t="s">
        <v>585</v>
      </c>
      <c r="AO3" s="691"/>
      <c r="AP3" s="691"/>
      <c r="AQ3" s="691"/>
      <c r="AR3" s="691"/>
      <c r="AS3" s="691"/>
      <c r="AT3" s="691"/>
      <c r="AU3" s="691"/>
      <c r="AV3" s="691"/>
      <c r="AW3" s="691"/>
      <c r="AX3" s="691"/>
      <c r="AY3" s="691"/>
      <c r="AZ3" s="691"/>
      <c r="BA3" s="691"/>
      <c r="BB3" s="692"/>
      <c r="BC3" s="703" t="s">
        <v>586</v>
      </c>
      <c r="BD3" s="704"/>
      <c r="BE3" s="704"/>
      <c r="BF3" s="704"/>
      <c r="BG3" s="704"/>
      <c r="BH3" s="704"/>
      <c r="BI3" s="704"/>
      <c r="BJ3" s="704"/>
      <c r="BK3" s="704"/>
      <c r="BL3" s="704"/>
      <c r="BM3" s="704"/>
      <c r="BN3" s="704"/>
      <c r="BO3" s="704"/>
      <c r="BP3" s="704"/>
      <c r="BQ3" s="705"/>
      <c r="BR3" s="706" t="s">
        <v>587</v>
      </c>
      <c r="BS3" s="706"/>
      <c r="BT3" s="706"/>
      <c r="BU3" s="706"/>
      <c r="BV3" s="706"/>
      <c r="BW3" s="706"/>
      <c r="BX3" s="706"/>
      <c r="BY3" s="706"/>
      <c r="BZ3" s="706"/>
      <c r="CA3" s="706"/>
      <c r="CB3" s="706"/>
      <c r="CC3" s="706"/>
      <c r="CD3" s="706"/>
      <c r="CE3" s="706"/>
      <c r="CF3" s="707"/>
    </row>
    <row r="4" spans="1:84">
      <c r="A4" s="390"/>
      <c r="B4" s="390"/>
      <c r="C4" s="416"/>
      <c r="D4" s="412" t="s">
        <v>533</v>
      </c>
      <c r="E4" s="417"/>
      <c r="F4" s="50" t="str">
        <f>IF(G4="","※","")</f>
        <v>※</v>
      </c>
      <c r="G4" s="368"/>
      <c r="K4" s="418"/>
      <c r="L4" s="410"/>
      <c r="M4" s="410"/>
      <c r="N4" s="523" t="s">
        <v>344</v>
      </c>
      <c r="O4" s="279" t="s">
        <v>131</v>
      </c>
      <c r="P4" s="267">
        <v>2</v>
      </c>
      <c r="Q4" s="267">
        <v>2</v>
      </c>
      <c r="R4" s="452" t="s">
        <v>517</v>
      </c>
      <c r="S4" s="298" t="s">
        <v>78</v>
      </c>
      <c r="T4" s="300">
        <v>102</v>
      </c>
      <c r="W4" s="334"/>
      <c r="X4" s="335"/>
      <c r="Y4" s="457" t="s">
        <v>264</v>
      </c>
      <c r="Z4" s="457" t="s">
        <v>344</v>
      </c>
      <c r="AA4" s="457" t="s">
        <v>345</v>
      </c>
      <c r="AB4" s="457" t="s">
        <v>265</v>
      </c>
      <c r="AC4" s="457" t="s">
        <v>346</v>
      </c>
      <c r="AD4" s="457" t="s">
        <v>572</v>
      </c>
      <c r="AE4" s="457" t="s">
        <v>258</v>
      </c>
      <c r="AF4" s="463" t="s">
        <v>573</v>
      </c>
      <c r="AG4" s="576" t="s">
        <v>656</v>
      </c>
      <c r="AH4" s="271"/>
      <c r="AI4" s="271"/>
      <c r="AJ4" s="271"/>
      <c r="AK4" s="271"/>
      <c r="AL4" s="696"/>
      <c r="AM4" s="679"/>
      <c r="AN4" s="684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6"/>
      <c r="BC4" s="698" t="s">
        <v>588</v>
      </c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700"/>
      <c r="BR4" s="685" t="s">
        <v>589</v>
      </c>
      <c r="BS4" s="685"/>
      <c r="BT4" s="685"/>
      <c r="BU4" s="685"/>
      <c r="BV4" s="685"/>
      <c r="BW4" s="685"/>
      <c r="BX4" s="685"/>
      <c r="BY4" s="685"/>
      <c r="BZ4" s="685"/>
      <c r="CA4" s="685"/>
      <c r="CB4" s="685"/>
      <c r="CC4" s="685"/>
      <c r="CD4" s="685"/>
      <c r="CE4" s="685"/>
      <c r="CF4" s="686"/>
    </row>
    <row r="5" spans="1:84">
      <c r="A5" s="390"/>
      <c r="B5" s="390"/>
      <c r="C5" s="416"/>
      <c r="D5" s="419" t="s">
        <v>316</v>
      </c>
      <c r="E5" s="56">
        <f>IF(G5="","",VLOOKUP(G5,O3:P13,2,FALSE))</f>
        <v>3</v>
      </c>
      <c r="F5" s="50" t="str">
        <f>IF(G5="","※",IF(一般事項!F16="E","E",""))</f>
        <v/>
      </c>
      <c r="G5" s="336" t="s">
        <v>691</v>
      </c>
      <c r="H5" s="60" t="str">
        <f>IF(F5="E","工種ｺｰﾄﾞを確認して下さい。","")</f>
        <v/>
      </c>
      <c r="K5" s="410"/>
      <c r="L5" s="410"/>
      <c r="M5" s="410"/>
      <c r="N5" s="523" t="s">
        <v>345</v>
      </c>
      <c r="O5" s="279" t="s">
        <v>132</v>
      </c>
      <c r="P5" s="267">
        <v>3</v>
      </c>
      <c r="Q5" s="267">
        <v>3</v>
      </c>
      <c r="R5" s="452" t="s">
        <v>517</v>
      </c>
      <c r="S5" s="298" t="s">
        <v>79</v>
      </c>
      <c r="T5" s="300">
        <v>103</v>
      </c>
      <c r="W5" s="693"/>
      <c r="X5" s="694"/>
      <c r="Y5" s="456">
        <v>1</v>
      </c>
      <c r="Z5" s="456">
        <v>2</v>
      </c>
      <c r="AA5" s="456">
        <v>3</v>
      </c>
      <c r="AB5" s="456">
        <v>4</v>
      </c>
      <c r="AC5" s="456">
        <v>5</v>
      </c>
      <c r="AD5" s="456">
        <v>6</v>
      </c>
      <c r="AE5" s="456">
        <v>7</v>
      </c>
      <c r="AF5" s="520">
        <v>8</v>
      </c>
      <c r="AG5" s="577">
        <v>9</v>
      </c>
      <c r="AH5" s="271"/>
      <c r="AI5" s="271"/>
      <c r="AJ5" s="271"/>
      <c r="AK5" s="271"/>
      <c r="AL5" s="696"/>
      <c r="AM5" s="679"/>
      <c r="AN5" s="460" t="s">
        <v>590</v>
      </c>
      <c r="AO5" s="461" t="s">
        <v>591</v>
      </c>
      <c r="AP5" s="462" t="s">
        <v>264</v>
      </c>
      <c r="AQ5" s="463" t="s">
        <v>344</v>
      </c>
      <c r="AR5" s="462" t="s">
        <v>345</v>
      </c>
      <c r="AS5" s="463" t="s">
        <v>265</v>
      </c>
      <c r="AT5" s="462" t="s">
        <v>346</v>
      </c>
      <c r="AU5" s="463" t="s">
        <v>572</v>
      </c>
      <c r="AV5" s="462" t="s">
        <v>258</v>
      </c>
      <c r="AW5" s="464" t="s">
        <v>592</v>
      </c>
      <c r="AX5" s="576" t="s">
        <v>656</v>
      </c>
      <c r="AY5" s="463"/>
      <c r="AZ5" s="463"/>
      <c r="BA5" s="463"/>
      <c r="BB5" s="496"/>
      <c r="BC5" s="548" t="s">
        <v>593</v>
      </c>
      <c r="BD5" s="461" t="s">
        <v>594</v>
      </c>
      <c r="BE5" s="462" t="s">
        <v>264</v>
      </c>
      <c r="BF5" s="463" t="s">
        <v>344</v>
      </c>
      <c r="BG5" s="462" t="s">
        <v>345</v>
      </c>
      <c r="BH5" s="463" t="s">
        <v>265</v>
      </c>
      <c r="BI5" s="462" t="s">
        <v>346</v>
      </c>
      <c r="BJ5" s="463" t="s">
        <v>572</v>
      </c>
      <c r="BK5" s="462" t="s">
        <v>258</v>
      </c>
      <c r="BL5" s="464" t="s">
        <v>592</v>
      </c>
      <c r="BM5" s="576" t="s">
        <v>656</v>
      </c>
      <c r="BN5" s="465"/>
      <c r="BO5" s="465"/>
      <c r="BP5" s="465"/>
      <c r="BQ5" s="466"/>
      <c r="BR5" s="467" t="s">
        <v>593</v>
      </c>
      <c r="BS5" s="468" t="s">
        <v>594</v>
      </c>
      <c r="BT5" s="462" t="s">
        <v>264</v>
      </c>
      <c r="BU5" s="463" t="s">
        <v>344</v>
      </c>
      <c r="BV5" s="462" t="s">
        <v>345</v>
      </c>
      <c r="BW5" s="463" t="s">
        <v>265</v>
      </c>
      <c r="BX5" s="462" t="s">
        <v>346</v>
      </c>
      <c r="BY5" s="463" t="s">
        <v>572</v>
      </c>
      <c r="BZ5" s="462" t="s">
        <v>258</v>
      </c>
      <c r="CA5" s="464" t="s">
        <v>592</v>
      </c>
      <c r="CB5" s="576" t="s">
        <v>656</v>
      </c>
      <c r="CC5" s="465"/>
      <c r="CD5" s="465"/>
      <c r="CE5" s="465"/>
      <c r="CF5" s="466"/>
    </row>
    <row r="6" spans="1:84" ht="14.25" thickBot="1">
      <c r="C6" s="411"/>
      <c r="D6" s="419" t="s">
        <v>317</v>
      </c>
      <c r="E6" s="57" t="str">
        <f>IF(G6="","",VLOOKUP(G6,S3:T254,2,FALSE))</f>
        <v/>
      </c>
      <c r="F6" s="50" t="str">
        <f>IF(G6="","※","")</f>
        <v>※</v>
      </c>
      <c r="G6" s="78"/>
      <c r="K6" s="410"/>
      <c r="L6" s="410"/>
      <c r="M6" s="410"/>
      <c r="N6" s="523" t="s">
        <v>265</v>
      </c>
      <c r="O6" s="279" t="s">
        <v>133</v>
      </c>
      <c r="P6" s="267">
        <v>4</v>
      </c>
      <c r="Q6" s="267">
        <v>4</v>
      </c>
      <c r="R6" s="452" t="s">
        <v>534</v>
      </c>
      <c r="S6" s="298" t="s">
        <v>80</v>
      </c>
      <c r="T6" s="300">
        <v>104</v>
      </c>
      <c r="W6" s="271"/>
      <c r="X6" s="271"/>
      <c r="Y6" s="271"/>
      <c r="Z6" s="271"/>
      <c r="AA6" s="271"/>
      <c r="AB6" s="271"/>
      <c r="AC6" s="271"/>
      <c r="AD6" s="271"/>
      <c r="AE6" s="271"/>
      <c r="AG6" s="271"/>
      <c r="AH6" s="271"/>
      <c r="AI6" s="271"/>
      <c r="AJ6" s="271"/>
      <c r="AK6" s="271"/>
      <c r="AL6" s="697"/>
      <c r="AM6" s="680"/>
      <c r="AN6" s="469"/>
      <c r="AO6" s="470"/>
      <c r="AP6" s="471">
        <v>1</v>
      </c>
      <c r="AQ6" s="472">
        <v>2</v>
      </c>
      <c r="AR6" s="471">
        <v>3</v>
      </c>
      <c r="AS6" s="472">
        <v>4</v>
      </c>
      <c r="AT6" s="471">
        <v>5</v>
      </c>
      <c r="AU6" s="472">
        <v>6</v>
      </c>
      <c r="AV6" s="471">
        <v>7</v>
      </c>
      <c r="AW6" s="472">
        <v>8</v>
      </c>
      <c r="AX6" s="578">
        <v>9</v>
      </c>
      <c r="AY6" s="472"/>
      <c r="AZ6" s="472"/>
      <c r="BA6" s="472"/>
      <c r="BB6" s="554"/>
      <c r="BC6" s="549"/>
      <c r="BD6" s="470"/>
      <c r="BE6" s="471">
        <v>1</v>
      </c>
      <c r="BF6" s="472">
        <v>2</v>
      </c>
      <c r="BG6" s="471">
        <v>3</v>
      </c>
      <c r="BH6" s="472">
        <v>4</v>
      </c>
      <c r="BI6" s="471">
        <v>5</v>
      </c>
      <c r="BJ6" s="472">
        <v>6</v>
      </c>
      <c r="BK6" s="471">
        <v>7</v>
      </c>
      <c r="BL6" s="472">
        <v>8</v>
      </c>
      <c r="BM6" s="578">
        <v>9</v>
      </c>
      <c r="BN6" s="472"/>
      <c r="BO6" s="472"/>
      <c r="BP6" s="472"/>
      <c r="BQ6" s="473"/>
      <c r="BR6" s="474"/>
      <c r="BS6" s="475"/>
      <c r="BT6" s="471">
        <v>1</v>
      </c>
      <c r="BU6" s="472">
        <v>2</v>
      </c>
      <c r="BV6" s="471">
        <v>3</v>
      </c>
      <c r="BW6" s="472">
        <v>4</v>
      </c>
      <c r="BX6" s="471">
        <v>5</v>
      </c>
      <c r="BY6" s="472">
        <v>6</v>
      </c>
      <c r="BZ6" s="471">
        <v>7</v>
      </c>
      <c r="CA6" s="472">
        <v>8</v>
      </c>
      <c r="CB6" s="578">
        <v>9</v>
      </c>
      <c r="CC6" s="472"/>
      <c r="CD6" s="472"/>
      <c r="CE6" s="472"/>
      <c r="CF6" s="473"/>
    </row>
    <row r="7" spans="1:84">
      <c r="C7" s="420"/>
      <c r="D7" s="421" t="s">
        <v>535</v>
      </c>
      <c r="E7" s="422"/>
      <c r="F7" s="54" t="str">
        <f>IF(G7="","※","")</f>
        <v>※</v>
      </c>
      <c r="G7" s="652"/>
      <c r="K7" s="410"/>
      <c r="M7" s="428" t="s">
        <v>552</v>
      </c>
      <c r="N7" s="523"/>
      <c r="O7" s="429" t="s">
        <v>129</v>
      </c>
      <c r="P7" s="430">
        <v>5</v>
      </c>
      <c r="Q7" s="430">
        <v>5</v>
      </c>
      <c r="R7" s="453" t="s">
        <v>576</v>
      </c>
      <c r="S7" s="298" t="s">
        <v>81</v>
      </c>
      <c r="T7" s="300">
        <v>105</v>
      </c>
      <c r="W7" s="9" t="s">
        <v>316</v>
      </c>
      <c r="X7" s="5"/>
      <c r="Y7" s="255" t="s">
        <v>520</v>
      </c>
      <c r="Z7" s="255" t="s">
        <v>521</v>
      </c>
      <c r="AA7" s="255" t="s">
        <v>522</v>
      </c>
      <c r="AB7" s="255" t="s">
        <v>523</v>
      </c>
      <c r="AC7" s="406" t="s">
        <v>529</v>
      </c>
      <c r="AD7" s="255" t="s">
        <v>530</v>
      </c>
      <c r="AE7" s="255" t="s">
        <v>531</v>
      </c>
      <c r="AF7" s="255" t="s">
        <v>579</v>
      </c>
      <c r="AG7" s="596" t="s">
        <v>690</v>
      </c>
      <c r="AL7" s="476" t="s">
        <v>595</v>
      </c>
      <c r="AM7" s="477" t="s">
        <v>653</v>
      </c>
      <c r="AN7" s="478">
        <v>1</v>
      </c>
      <c r="AO7" s="543">
        <v>1</v>
      </c>
      <c r="AP7" s="480" t="s">
        <v>596</v>
      </c>
      <c r="AQ7" s="481" t="s">
        <v>596</v>
      </c>
      <c r="AR7" s="480" t="s">
        <v>596</v>
      </c>
      <c r="AS7" s="481" t="s">
        <v>596</v>
      </c>
      <c r="AT7" s="480" t="s">
        <v>596</v>
      </c>
      <c r="AU7" s="481" t="s">
        <v>193</v>
      </c>
      <c r="AV7" s="480" t="s">
        <v>596</v>
      </c>
      <c r="AW7" s="481" t="s">
        <v>598</v>
      </c>
      <c r="AX7" s="481" t="s">
        <v>674</v>
      </c>
      <c r="AY7" s="481"/>
      <c r="AZ7" s="481"/>
      <c r="BA7" s="481"/>
      <c r="BB7" s="482"/>
      <c r="BC7" s="562"/>
      <c r="BD7" s="563"/>
      <c r="BE7" s="556"/>
      <c r="BF7" s="557"/>
      <c r="BG7" s="556"/>
      <c r="BH7" s="557"/>
      <c r="BI7" s="556"/>
      <c r="BJ7" s="557"/>
      <c r="BK7" s="556"/>
      <c r="BL7" s="557"/>
      <c r="BM7" s="557"/>
      <c r="BN7" s="557"/>
      <c r="BO7" s="557"/>
      <c r="BP7" s="557"/>
      <c r="BQ7" s="558"/>
      <c r="BR7" s="550"/>
      <c r="BS7" s="543"/>
      <c r="BT7" s="556"/>
      <c r="BU7" s="557"/>
      <c r="BV7" s="556"/>
      <c r="BW7" s="557"/>
      <c r="BX7" s="556"/>
      <c r="BY7" s="557"/>
      <c r="BZ7" s="556"/>
      <c r="CA7" s="557"/>
      <c r="CB7" s="557"/>
      <c r="CC7" s="557"/>
      <c r="CD7" s="557"/>
      <c r="CE7" s="557"/>
      <c r="CF7" s="558"/>
    </row>
    <row r="8" spans="1:84">
      <c r="C8" s="423"/>
      <c r="D8" s="424" t="s">
        <v>536</v>
      </c>
      <c r="E8" s="425"/>
      <c r="F8" s="55" t="str">
        <f>IF(G8="","※","")</f>
        <v>※</v>
      </c>
      <c r="G8" s="49"/>
      <c r="K8" s="410"/>
      <c r="N8" s="523" t="s">
        <v>346</v>
      </c>
      <c r="O8" s="279" t="s">
        <v>524</v>
      </c>
      <c r="P8" s="279">
        <v>6</v>
      </c>
      <c r="Q8" s="279">
        <v>6</v>
      </c>
      <c r="R8" s="452" t="s">
        <v>577</v>
      </c>
      <c r="S8" s="298" t="s">
        <v>82</v>
      </c>
      <c r="T8" s="300">
        <v>106</v>
      </c>
      <c r="AL8" s="483" t="s">
        <v>595</v>
      </c>
      <c r="AM8" s="484" t="s">
        <v>673</v>
      </c>
      <c r="AN8" s="485">
        <v>2</v>
      </c>
      <c r="AO8" s="544">
        <v>2</v>
      </c>
      <c r="AP8" s="487" t="s">
        <v>597</v>
      </c>
      <c r="AQ8" s="488" t="s">
        <v>597</v>
      </c>
      <c r="AR8" s="487" t="s">
        <v>597</v>
      </c>
      <c r="AS8" s="488" t="s">
        <v>597</v>
      </c>
      <c r="AT8" s="487" t="s">
        <v>597</v>
      </c>
      <c r="AU8" s="488" t="s">
        <v>192</v>
      </c>
      <c r="AV8" s="487" t="s">
        <v>597</v>
      </c>
      <c r="AW8" s="488" t="s">
        <v>599</v>
      </c>
      <c r="AX8" s="488" t="s">
        <v>655</v>
      </c>
      <c r="AY8" s="488"/>
      <c r="AZ8" s="488"/>
      <c r="BA8" s="488"/>
      <c r="BB8" s="489"/>
      <c r="BC8" s="485"/>
      <c r="BD8" s="486"/>
      <c r="BE8" s="487"/>
      <c r="BF8" s="488"/>
      <c r="BG8" s="487"/>
      <c r="BH8" s="488"/>
      <c r="BI8" s="487"/>
      <c r="BJ8" s="488"/>
      <c r="BK8" s="487"/>
      <c r="BL8" s="488"/>
      <c r="BM8" s="488"/>
      <c r="BN8" s="488"/>
      <c r="BO8" s="488"/>
      <c r="BP8" s="488"/>
      <c r="BQ8" s="489"/>
      <c r="BR8" s="551"/>
      <c r="BS8" s="544"/>
      <c r="BT8" s="487"/>
      <c r="BU8" s="488"/>
      <c r="BV8" s="487"/>
      <c r="BW8" s="488"/>
      <c r="BX8" s="487"/>
      <c r="BY8" s="488"/>
      <c r="BZ8" s="487"/>
      <c r="CA8" s="488"/>
      <c r="CB8" s="488"/>
      <c r="CC8" s="488"/>
      <c r="CD8" s="488"/>
      <c r="CE8" s="488"/>
      <c r="CF8" s="489"/>
    </row>
    <row r="9" spans="1:84">
      <c r="C9" s="687" t="s">
        <v>694</v>
      </c>
      <c r="D9" s="688"/>
      <c r="E9" s="689"/>
      <c r="F9" s="50" t="str">
        <f>IF(G9="","※","")</f>
        <v>※</v>
      </c>
      <c r="G9" s="653"/>
      <c r="H9" s="26" t="s">
        <v>695</v>
      </c>
      <c r="N9" s="276" t="s">
        <v>346</v>
      </c>
      <c r="O9" s="279" t="s">
        <v>525</v>
      </c>
      <c r="P9" s="279">
        <v>9</v>
      </c>
      <c r="Q9" s="279">
        <v>7</v>
      </c>
      <c r="R9" s="452" t="s">
        <v>577</v>
      </c>
      <c r="S9" s="298" t="s">
        <v>83</v>
      </c>
      <c r="T9" s="300">
        <v>107</v>
      </c>
      <c r="AL9" s="490" t="s">
        <v>614</v>
      </c>
      <c r="AM9" s="491" t="s">
        <v>616</v>
      </c>
      <c r="AN9" s="492"/>
      <c r="AO9" s="545"/>
      <c r="AP9" s="462"/>
      <c r="AQ9" s="494"/>
      <c r="AR9" s="462"/>
      <c r="AS9" s="494"/>
      <c r="AT9" s="462"/>
      <c r="AU9" s="495"/>
      <c r="AV9" s="462"/>
      <c r="AW9" s="463"/>
      <c r="AX9" s="495"/>
      <c r="AY9" s="463"/>
      <c r="AZ9" s="463"/>
      <c r="BA9" s="463"/>
      <c r="BB9" s="496"/>
      <c r="BC9" s="492" t="s">
        <v>615</v>
      </c>
      <c r="BD9" s="493" t="s">
        <v>615</v>
      </c>
      <c r="BE9" s="462">
        <v>19</v>
      </c>
      <c r="BF9" s="494">
        <v>19</v>
      </c>
      <c r="BG9" s="462">
        <v>19</v>
      </c>
      <c r="BH9" s="494">
        <v>19</v>
      </c>
      <c r="BI9" s="462">
        <v>19</v>
      </c>
      <c r="BJ9" s="495">
        <v>35</v>
      </c>
      <c r="BK9" s="462">
        <v>19</v>
      </c>
      <c r="BL9" s="463">
        <v>19</v>
      </c>
      <c r="BM9" s="495">
        <v>35</v>
      </c>
      <c r="BN9" s="463"/>
      <c r="BO9" s="463"/>
      <c r="BP9" s="463"/>
      <c r="BQ9" s="496"/>
      <c r="BR9" s="552" t="s">
        <v>615</v>
      </c>
      <c r="BS9" s="545" t="s">
        <v>615</v>
      </c>
      <c r="BT9" s="515" t="s">
        <v>600</v>
      </c>
      <c r="BU9" s="516" t="s">
        <v>600</v>
      </c>
      <c r="BV9" s="515" t="s">
        <v>600</v>
      </c>
      <c r="BW9" s="516" t="s">
        <v>600</v>
      </c>
      <c r="BX9" s="515" t="s">
        <v>600</v>
      </c>
      <c r="BY9" s="517" t="s">
        <v>619</v>
      </c>
      <c r="BZ9" s="515" t="s">
        <v>600</v>
      </c>
      <c r="CA9" s="465" t="s">
        <v>600</v>
      </c>
      <c r="CB9" s="517" t="s">
        <v>619</v>
      </c>
      <c r="CC9" s="463"/>
      <c r="CD9" s="463"/>
      <c r="CE9" s="463"/>
      <c r="CF9" s="496"/>
    </row>
    <row r="10" spans="1:84" ht="13.5" customHeight="1">
      <c r="C10" s="38"/>
      <c r="D10" s="80"/>
      <c r="N10" s="276" t="s">
        <v>572</v>
      </c>
      <c r="O10" s="338" t="s">
        <v>526</v>
      </c>
      <c r="P10" s="267">
        <v>7</v>
      </c>
      <c r="Q10" s="267">
        <v>8</v>
      </c>
      <c r="R10" s="452" t="s">
        <v>527</v>
      </c>
      <c r="S10" s="298" t="s">
        <v>84</v>
      </c>
      <c r="T10" s="300">
        <v>108</v>
      </c>
      <c r="AL10" s="497" t="s">
        <v>613</v>
      </c>
      <c r="AM10" s="477" t="s">
        <v>617</v>
      </c>
      <c r="AN10" s="478"/>
      <c r="AO10" s="543"/>
      <c r="AP10" s="480"/>
      <c r="AQ10" s="513"/>
      <c r="AR10" s="480"/>
      <c r="AS10" s="513"/>
      <c r="AT10" s="480"/>
      <c r="AU10" s="514"/>
      <c r="AV10" s="480"/>
      <c r="AW10" s="481"/>
      <c r="AX10" s="514"/>
      <c r="AY10" s="481"/>
      <c r="AZ10" s="481"/>
      <c r="BA10" s="481"/>
      <c r="BB10" s="482"/>
      <c r="BC10" s="478" t="s">
        <v>618</v>
      </c>
      <c r="BD10" s="479" t="s">
        <v>618</v>
      </c>
      <c r="BE10" s="480">
        <v>19</v>
      </c>
      <c r="BF10" s="513">
        <v>19</v>
      </c>
      <c r="BG10" s="480">
        <v>19</v>
      </c>
      <c r="BH10" s="513">
        <v>19</v>
      </c>
      <c r="BI10" s="480">
        <v>19</v>
      </c>
      <c r="BJ10" s="514">
        <v>35</v>
      </c>
      <c r="BK10" s="480">
        <v>19</v>
      </c>
      <c r="BL10" s="481">
        <v>19</v>
      </c>
      <c r="BM10" s="514">
        <v>35</v>
      </c>
      <c r="BN10" s="481"/>
      <c r="BO10" s="481"/>
      <c r="BP10" s="481"/>
      <c r="BQ10" s="482"/>
      <c r="BR10" s="550" t="s">
        <v>618</v>
      </c>
      <c r="BS10" s="543" t="s">
        <v>618</v>
      </c>
      <c r="BT10" s="501" t="s">
        <v>600</v>
      </c>
      <c r="BU10" s="502" t="s">
        <v>600</v>
      </c>
      <c r="BV10" s="501" t="s">
        <v>600</v>
      </c>
      <c r="BW10" s="502" t="s">
        <v>600</v>
      </c>
      <c r="BX10" s="501" t="s">
        <v>600</v>
      </c>
      <c r="BY10" s="518" t="s">
        <v>620</v>
      </c>
      <c r="BZ10" s="501" t="s">
        <v>600</v>
      </c>
      <c r="CA10" s="504" t="s">
        <v>600</v>
      </c>
      <c r="CB10" s="518" t="s">
        <v>620</v>
      </c>
      <c r="CC10" s="481"/>
      <c r="CD10" s="481"/>
      <c r="CE10" s="481"/>
      <c r="CF10" s="482"/>
    </row>
    <row r="11" spans="1:84">
      <c r="N11" s="276" t="s">
        <v>258</v>
      </c>
      <c r="O11" s="338" t="s">
        <v>329</v>
      </c>
      <c r="P11" s="267">
        <v>8</v>
      </c>
      <c r="Q11" s="267">
        <v>9</v>
      </c>
      <c r="R11" s="452" t="s">
        <v>528</v>
      </c>
      <c r="S11" s="298" t="s">
        <v>85</v>
      </c>
      <c r="T11" s="300">
        <v>109</v>
      </c>
      <c r="AL11" s="497" t="s">
        <v>613</v>
      </c>
      <c r="AM11" s="498" t="s">
        <v>601</v>
      </c>
      <c r="AN11" s="499">
        <v>17</v>
      </c>
      <c r="AO11" s="546">
        <v>18</v>
      </c>
      <c r="AP11" s="501" t="s">
        <v>602</v>
      </c>
      <c r="AQ11" s="502" t="s">
        <v>602</v>
      </c>
      <c r="AR11" s="501" t="s">
        <v>602</v>
      </c>
      <c r="AS11" s="502" t="s">
        <v>602</v>
      </c>
      <c r="AT11" s="501" t="s">
        <v>602</v>
      </c>
      <c r="AU11" s="502" t="s">
        <v>603</v>
      </c>
      <c r="AV11" s="501" t="s">
        <v>602</v>
      </c>
      <c r="AW11" s="504" t="s">
        <v>599</v>
      </c>
      <c r="AX11" s="502" t="s">
        <v>603</v>
      </c>
      <c r="AY11" s="504"/>
      <c r="AZ11" s="504"/>
      <c r="BA11" s="504"/>
      <c r="BB11" s="503"/>
      <c r="BC11" s="499" t="s">
        <v>621</v>
      </c>
      <c r="BD11" s="500" t="s">
        <v>622</v>
      </c>
      <c r="BE11" s="501">
        <v>2</v>
      </c>
      <c r="BF11" s="502">
        <v>2</v>
      </c>
      <c r="BG11" s="501">
        <v>2</v>
      </c>
      <c r="BH11" s="502">
        <v>2</v>
      </c>
      <c r="BI11" s="501">
        <v>2</v>
      </c>
      <c r="BJ11" s="502">
        <v>19</v>
      </c>
      <c r="BK11" s="501">
        <v>2</v>
      </c>
      <c r="BL11" s="504">
        <v>2</v>
      </c>
      <c r="BM11" s="502">
        <v>19</v>
      </c>
      <c r="BN11" s="504"/>
      <c r="BO11" s="504"/>
      <c r="BP11" s="504"/>
      <c r="BQ11" s="503"/>
      <c r="BR11" s="555"/>
      <c r="BS11" s="559"/>
      <c r="BT11" s="501"/>
      <c r="BU11" s="502"/>
      <c r="BV11" s="501"/>
      <c r="BW11" s="502"/>
      <c r="BX11" s="501"/>
      <c r="BY11" s="502"/>
      <c r="BZ11" s="501"/>
      <c r="CA11" s="504"/>
      <c r="CB11" s="502"/>
      <c r="CC11" s="504"/>
      <c r="CD11" s="504"/>
      <c r="CE11" s="504"/>
      <c r="CF11" s="503"/>
    </row>
    <row r="12" spans="1:84">
      <c r="N12" s="276" t="s">
        <v>573</v>
      </c>
      <c r="O12" s="582" t="s">
        <v>130</v>
      </c>
      <c r="P12" s="523">
        <v>1</v>
      </c>
      <c r="Q12" s="523">
        <v>10</v>
      </c>
      <c r="R12" s="583" t="s">
        <v>574</v>
      </c>
      <c r="S12" s="298" t="s">
        <v>86</v>
      </c>
      <c r="T12" s="300">
        <v>110</v>
      </c>
      <c r="AL12" s="497" t="s">
        <v>613</v>
      </c>
      <c r="AM12" s="498" t="s">
        <v>604</v>
      </c>
      <c r="AN12" s="499">
        <v>33</v>
      </c>
      <c r="AO12" s="546">
        <v>34</v>
      </c>
      <c r="AP12" s="501" t="s">
        <v>605</v>
      </c>
      <c r="AQ12" s="502" t="s">
        <v>605</v>
      </c>
      <c r="AR12" s="501" t="s">
        <v>605</v>
      </c>
      <c r="AS12" s="502" t="s">
        <v>606</v>
      </c>
      <c r="AT12" s="501" t="s">
        <v>605</v>
      </c>
      <c r="AU12" s="502" t="s">
        <v>605</v>
      </c>
      <c r="AV12" s="501" t="s">
        <v>605</v>
      </c>
      <c r="AW12" s="504" t="s">
        <v>598</v>
      </c>
      <c r="AX12" s="502" t="s">
        <v>605</v>
      </c>
      <c r="AY12" s="504"/>
      <c r="AZ12" s="504"/>
      <c r="BA12" s="504"/>
      <c r="BB12" s="503"/>
      <c r="BC12" s="499" t="s">
        <v>623</v>
      </c>
      <c r="BD12" s="500" t="s">
        <v>624</v>
      </c>
      <c r="BE12" s="501">
        <v>19</v>
      </c>
      <c r="BF12" s="502">
        <v>19</v>
      </c>
      <c r="BG12" s="501">
        <v>19</v>
      </c>
      <c r="BH12" s="502">
        <v>2</v>
      </c>
      <c r="BI12" s="501">
        <v>19</v>
      </c>
      <c r="BJ12" s="502">
        <v>19</v>
      </c>
      <c r="BK12" s="501">
        <v>19</v>
      </c>
      <c r="BL12" s="504">
        <v>19</v>
      </c>
      <c r="BM12" s="502">
        <v>19</v>
      </c>
      <c r="BN12" s="504"/>
      <c r="BO12" s="504"/>
      <c r="BP12" s="504"/>
      <c r="BQ12" s="503"/>
      <c r="BR12" s="553"/>
      <c r="BS12" s="546"/>
      <c r="BT12" s="501"/>
      <c r="BU12" s="502"/>
      <c r="BV12" s="501"/>
      <c r="BW12" s="505"/>
      <c r="BX12" s="501"/>
      <c r="BY12" s="502"/>
      <c r="BZ12" s="501"/>
      <c r="CA12" s="504"/>
      <c r="CB12" s="502"/>
      <c r="CC12" s="504"/>
      <c r="CD12" s="504"/>
      <c r="CE12" s="504"/>
      <c r="CF12" s="503"/>
    </row>
    <row r="13" spans="1:84" ht="13.5" customHeight="1">
      <c r="E13" s="62"/>
      <c r="F13" s="63"/>
      <c r="G13" s="23"/>
      <c r="J13" s="288" t="s">
        <v>13</v>
      </c>
      <c r="N13" s="571" t="s">
        <v>656</v>
      </c>
      <c r="O13" s="572" t="s">
        <v>687</v>
      </c>
      <c r="P13" s="573">
        <v>7</v>
      </c>
      <c r="Q13" s="573">
        <v>11</v>
      </c>
      <c r="R13" s="574" t="s">
        <v>688</v>
      </c>
      <c r="S13" s="272" t="s">
        <v>76</v>
      </c>
      <c r="T13" s="274">
        <v>999</v>
      </c>
      <c r="AL13" s="497" t="s">
        <v>613</v>
      </c>
      <c r="AM13" s="506" t="s">
        <v>607</v>
      </c>
      <c r="AN13" s="499">
        <v>37</v>
      </c>
      <c r="AO13" s="546">
        <v>39</v>
      </c>
      <c r="AP13" s="501" t="s">
        <v>608</v>
      </c>
      <c r="AQ13" s="502" t="s">
        <v>608</v>
      </c>
      <c r="AR13" s="501" t="s">
        <v>608</v>
      </c>
      <c r="AS13" s="502" t="s">
        <v>608</v>
      </c>
      <c r="AT13" s="501" t="s">
        <v>608</v>
      </c>
      <c r="AU13" s="502" t="s">
        <v>609</v>
      </c>
      <c r="AV13" s="501" t="s">
        <v>608</v>
      </c>
      <c r="AW13" s="504" t="s">
        <v>598</v>
      </c>
      <c r="AX13" s="502" t="s">
        <v>609</v>
      </c>
      <c r="AY13" s="504"/>
      <c r="AZ13" s="504"/>
      <c r="BA13" s="504"/>
      <c r="BB13" s="503"/>
      <c r="BC13" s="499" t="s">
        <v>625</v>
      </c>
      <c r="BD13" s="500" t="s">
        <v>626</v>
      </c>
      <c r="BE13" s="501">
        <v>19</v>
      </c>
      <c r="BF13" s="502">
        <v>19</v>
      </c>
      <c r="BG13" s="501">
        <v>19</v>
      </c>
      <c r="BH13" s="502">
        <v>19</v>
      </c>
      <c r="BI13" s="501">
        <v>19</v>
      </c>
      <c r="BJ13" s="502">
        <v>2</v>
      </c>
      <c r="BK13" s="501">
        <v>19</v>
      </c>
      <c r="BL13" s="504">
        <v>19</v>
      </c>
      <c r="BM13" s="502">
        <v>2</v>
      </c>
      <c r="BN13" s="504"/>
      <c r="BO13" s="504"/>
      <c r="BP13" s="504"/>
      <c r="BQ13" s="503"/>
      <c r="BR13" s="553"/>
      <c r="BS13" s="546"/>
      <c r="BT13" s="501"/>
      <c r="BU13" s="502"/>
      <c r="BV13" s="501"/>
      <c r="BW13" s="502"/>
      <c r="BX13" s="501"/>
      <c r="BY13" s="502"/>
      <c r="BZ13" s="501"/>
      <c r="CA13" s="504"/>
      <c r="CB13" s="502"/>
      <c r="CC13" s="504"/>
      <c r="CD13" s="504"/>
      <c r="CE13" s="504"/>
      <c r="CF13" s="503"/>
    </row>
    <row r="14" spans="1:84" ht="13.5" customHeight="1">
      <c r="D14" s="44"/>
      <c r="E14" s="66"/>
      <c r="F14" s="67"/>
      <c r="G14" s="48"/>
      <c r="J14" s="521">
        <f>IF(G5="","",VLOOKUP(W2,N2:Q13,4,FALSE))</f>
        <v>3</v>
      </c>
      <c r="N14" s="287"/>
      <c r="O14" s="260"/>
      <c r="P14" s="260"/>
      <c r="Q14" s="260"/>
      <c r="S14" s="269"/>
      <c r="T14" s="269"/>
      <c r="U14" s="74" t="s">
        <v>545</v>
      </c>
      <c r="V14" s="76"/>
      <c r="AL14" s="532" t="s">
        <v>654</v>
      </c>
      <c r="AM14" s="533" t="s">
        <v>610</v>
      </c>
      <c r="AN14" s="534"/>
      <c r="AO14" s="547"/>
      <c r="AP14" s="536"/>
      <c r="AQ14" s="537"/>
      <c r="AR14" s="536"/>
      <c r="AS14" s="537"/>
      <c r="AT14" s="536"/>
      <c r="AU14" s="537"/>
      <c r="AV14" s="536"/>
      <c r="AW14" s="539"/>
      <c r="AX14" s="537"/>
      <c r="AY14" s="539"/>
      <c r="AZ14" s="539"/>
      <c r="BA14" s="539"/>
      <c r="BB14" s="538"/>
      <c r="BC14" s="534"/>
      <c r="BD14" s="535"/>
      <c r="BE14" s="536"/>
      <c r="BF14" s="537"/>
      <c r="BG14" s="536"/>
      <c r="BH14" s="537"/>
      <c r="BI14" s="536"/>
      <c r="BJ14" s="537"/>
      <c r="BK14" s="536"/>
      <c r="BL14" s="539"/>
      <c r="BM14" s="537"/>
      <c r="BN14" s="539"/>
      <c r="BO14" s="539"/>
      <c r="BP14" s="539"/>
      <c r="BQ14" s="538"/>
      <c r="BR14" s="591" t="s">
        <v>686</v>
      </c>
      <c r="BS14" s="592" t="s">
        <v>686</v>
      </c>
      <c r="BT14" s="540" t="s">
        <v>611</v>
      </c>
      <c r="BU14" s="541" t="s">
        <v>611</v>
      </c>
      <c r="BV14" s="540" t="s">
        <v>611</v>
      </c>
      <c r="BW14" s="541" t="s">
        <v>611</v>
      </c>
      <c r="BX14" s="540" t="s">
        <v>611</v>
      </c>
      <c r="BY14" s="542" t="s">
        <v>612</v>
      </c>
      <c r="BZ14" s="540" t="s">
        <v>611</v>
      </c>
      <c r="CA14" s="560" t="s">
        <v>611</v>
      </c>
      <c r="CB14" s="542" t="s">
        <v>612</v>
      </c>
      <c r="CC14" s="561"/>
      <c r="CD14" s="539"/>
      <c r="CE14" s="539"/>
      <c r="CF14" s="538"/>
    </row>
    <row r="15" spans="1:84" ht="24" customHeight="1" thickBot="1">
      <c r="D15" s="70"/>
      <c r="E15" s="70"/>
      <c r="F15" s="71"/>
      <c r="G15" s="68"/>
      <c r="J15" s="65" t="s">
        <v>537</v>
      </c>
      <c r="K15" s="260"/>
      <c r="L15" s="260"/>
      <c r="M15" s="260"/>
      <c r="N15" s="426"/>
      <c r="O15" s="260"/>
      <c r="S15" s="272" t="s">
        <v>17</v>
      </c>
      <c r="T15" s="274">
        <v>1</v>
      </c>
      <c r="AL15" s="564" t="s">
        <v>654</v>
      </c>
      <c r="AM15" s="565" t="s">
        <v>198</v>
      </c>
      <c r="AN15" s="566">
        <v>47</v>
      </c>
      <c r="AO15" s="567">
        <v>50</v>
      </c>
      <c r="AP15" s="507" t="s">
        <v>192</v>
      </c>
      <c r="AQ15" s="508" t="s">
        <v>192</v>
      </c>
      <c r="AR15" s="507" t="s">
        <v>192</v>
      </c>
      <c r="AS15" s="508" t="s">
        <v>192</v>
      </c>
      <c r="AT15" s="507" t="s">
        <v>192</v>
      </c>
      <c r="AU15" s="508" t="s">
        <v>192</v>
      </c>
      <c r="AV15" s="507" t="s">
        <v>192</v>
      </c>
      <c r="AW15" s="510" t="s">
        <v>192</v>
      </c>
      <c r="AX15" s="508" t="s">
        <v>192</v>
      </c>
      <c r="AY15" s="508"/>
      <c r="AZ15" s="508"/>
      <c r="BA15" s="508"/>
      <c r="BB15" s="568"/>
      <c r="BC15" s="569"/>
      <c r="BD15" s="570"/>
      <c r="BE15" s="507"/>
      <c r="BF15" s="508"/>
      <c r="BG15" s="507"/>
      <c r="BH15" s="508"/>
      <c r="BI15" s="507"/>
      <c r="BJ15" s="508"/>
      <c r="BK15" s="507"/>
      <c r="BL15" s="510"/>
      <c r="BM15" s="508"/>
      <c r="BN15" s="510"/>
      <c r="BO15" s="510"/>
      <c r="BP15" s="510"/>
      <c r="BQ15" s="509"/>
      <c r="BR15" s="566"/>
      <c r="BS15" s="567"/>
      <c r="BT15" s="507"/>
      <c r="BU15" s="508"/>
      <c r="BV15" s="507"/>
      <c r="BW15" s="508"/>
      <c r="BX15" s="507"/>
      <c r="BY15" s="508"/>
      <c r="BZ15" s="507"/>
      <c r="CA15" s="508"/>
      <c r="CB15" s="508"/>
      <c r="CC15" s="508"/>
      <c r="CD15" s="508"/>
      <c r="CE15" s="508"/>
      <c r="CF15" s="568"/>
    </row>
    <row r="16" spans="1:84">
      <c r="D16" s="64"/>
      <c r="E16" s="69"/>
      <c r="F16" s="59"/>
      <c r="G16" s="59"/>
      <c r="J16" s="65" t="str">
        <f>E5&amp;TEXT(E6,"000")</f>
        <v>3</v>
      </c>
      <c r="N16" s="287"/>
      <c r="O16" s="260"/>
      <c r="S16" s="298" t="s">
        <v>18</v>
      </c>
      <c r="T16" s="300">
        <v>2</v>
      </c>
    </row>
    <row r="17" spans="14:20">
      <c r="N17" s="287"/>
      <c r="O17" s="260"/>
      <c r="S17" s="298" t="s">
        <v>19</v>
      </c>
      <c r="T17" s="300">
        <v>3</v>
      </c>
    </row>
    <row r="18" spans="14:20">
      <c r="N18" s="287"/>
      <c r="O18" s="260"/>
      <c r="S18" s="298" t="s">
        <v>20</v>
      </c>
      <c r="T18" s="300">
        <v>4</v>
      </c>
    </row>
    <row r="19" spans="14:20">
      <c r="N19" s="287"/>
      <c r="O19" s="260"/>
      <c r="S19" s="298" t="s">
        <v>21</v>
      </c>
      <c r="T19" s="300">
        <v>5</v>
      </c>
    </row>
    <row r="20" spans="14:20">
      <c r="O20" s="260"/>
      <c r="S20" s="298" t="s">
        <v>22</v>
      </c>
      <c r="T20" s="300">
        <v>6</v>
      </c>
    </row>
    <row r="21" spans="14:20">
      <c r="O21" s="260"/>
      <c r="S21" s="298" t="s">
        <v>23</v>
      </c>
      <c r="T21" s="300">
        <v>7</v>
      </c>
    </row>
    <row r="22" spans="14:20">
      <c r="O22" s="260"/>
      <c r="S22" s="298" t="s">
        <v>24</v>
      </c>
      <c r="T22" s="300">
        <v>8</v>
      </c>
    </row>
    <row r="23" spans="14:20">
      <c r="O23" s="287"/>
      <c r="S23" s="298" t="s">
        <v>25</v>
      </c>
      <c r="T23" s="300">
        <v>9</v>
      </c>
    </row>
    <row r="24" spans="14:20">
      <c r="O24" s="287"/>
      <c r="S24" s="298" t="s">
        <v>26</v>
      </c>
      <c r="T24" s="300">
        <v>10</v>
      </c>
    </row>
    <row r="25" spans="14:20">
      <c r="O25" s="287"/>
      <c r="S25" s="298" t="s">
        <v>27</v>
      </c>
      <c r="T25" s="300">
        <v>11</v>
      </c>
    </row>
    <row r="26" spans="14:20">
      <c r="O26" s="287"/>
      <c r="S26" s="298" t="s">
        <v>28</v>
      </c>
      <c r="T26" s="300">
        <v>12</v>
      </c>
    </row>
    <row r="27" spans="14:20">
      <c r="O27" s="287"/>
      <c r="S27" s="298" t="s">
        <v>29</v>
      </c>
      <c r="T27" s="300">
        <v>13</v>
      </c>
    </row>
    <row r="28" spans="14:20">
      <c r="O28" s="287"/>
      <c r="S28" s="298" t="s">
        <v>30</v>
      </c>
      <c r="T28" s="300">
        <v>14</v>
      </c>
    </row>
    <row r="29" spans="14:20">
      <c r="O29" s="287"/>
      <c r="S29" s="298" t="s">
        <v>31</v>
      </c>
      <c r="T29" s="300">
        <v>15</v>
      </c>
    </row>
    <row r="30" spans="14:20">
      <c r="O30" s="287"/>
      <c r="S30" s="298" t="s">
        <v>32</v>
      </c>
      <c r="T30" s="300">
        <v>16</v>
      </c>
    </row>
    <row r="31" spans="14:20">
      <c r="O31" s="287"/>
      <c r="S31" s="298" t="s">
        <v>33</v>
      </c>
      <c r="T31" s="300">
        <v>17</v>
      </c>
    </row>
    <row r="32" spans="14:20">
      <c r="O32" s="287"/>
      <c r="S32" s="298" t="s">
        <v>34</v>
      </c>
      <c r="T32" s="300">
        <v>18</v>
      </c>
    </row>
    <row r="33" spans="15:20">
      <c r="O33" s="287"/>
      <c r="S33" s="298" t="s">
        <v>35</v>
      </c>
      <c r="T33" s="300">
        <v>19</v>
      </c>
    </row>
    <row r="34" spans="15:20">
      <c r="O34" s="287"/>
      <c r="S34" s="298" t="s">
        <v>36</v>
      </c>
      <c r="T34" s="300">
        <v>20</v>
      </c>
    </row>
    <row r="35" spans="15:20">
      <c r="O35" s="287"/>
      <c r="S35" s="298" t="s">
        <v>37</v>
      </c>
      <c r="T35" s="300">
        <v>21</v>
      </c>
    </row>
    <row r="36" spans="15:20">
      <c r="O36" s="287"/>
      <c r="S36" s="298" t="s">
        <v>38</v>
      </c>
      <c r="T36" s="300">
        <v>22</v>
      </c>
    </row>
    <row r="37" spans="15:20">
      <c r="O37" s="287"/>
      <c r="S37" s="298" t="s">
        <v>39</v>
      </c>
      <c r="T37" s="300">
        <v>23</v>
      </c>
    </row>
    <row r="38" spans="15:20">
      <c r="O38" s="287"/>
      <c r="S38" s="298" t="s">
        <v>40</v>
      </c>
      <c r="T38" s="300">
        <v>24</v>
      </c>
    </row>
    <row r="39" spans="15:20">
      <c r="O39" s="287"/>
      <c r="S39" s="298" t="s">
        <v>41</v>
      </c>
      <c r="T39" s="300">
        <v>25</v>
      </c>
    </row>
    <row r="40" spans="15:20">
      <c r="O40" s="287"/>
      <c r="S40" s="298" t="s">
        <v>42</v>
      </c>
      <c r="T40" s="300">
        <v>26</v>
      </c>
    </row>
    <row r="41" spans="15:20">
      <c r="O41" s="287"/>
      <c r="S41" s="298" t="s">
        <v>43</v>
      </c>
      <c r="T41" s="300">
        <v>27</v>
      </c>
    </row>
    <row r="42" spans="15:20">
      <c r="O42" s="287"/>
      <c r="S42" s="298" t="s">
        <v>44</v>
      </c>
      <c r="T42" s="300">
        <v>28</v>
      </c>
    </row>
    <row r="43" spans="15:20">
      <c r="O43" s="287"/>
      <c r="S43" s="298" t="s">
        <v>45</v>
      </c>
      <c r="T43" s="300">
        <v>29</v>
      </c>
    </row>
    <row r="44" spans="15:20">
      <c r="O44" s="287"/>
      <c r="S44" s="298" t="s">
        <v>46</v>
      </c>
      <c r="T44" s="300">
        <v>30</v>
      </c>
    </row>
    <row r="45" spans="15:20">
      <c r="O45" s="287"/>
      <c r="S45" s="298" t="s">
        <v>47</v>
      </c>
      <c r="T45" s="300">
        <v>31</v>
      </c>
    </row>
    <row r="46" spans="15:20">
      <c r="O46" s="287"/>
      <c r="S46" s="298" t="s">
        <v>48</v>
      </c>
      <c r="T46" s="300">
        <v>32</v>
      </c>
    </row>
    <row r="47" spans="15:20">
      <c r="O47" s="287"/>
      <c r="S47" s="298" t="s">
        <v>49</v>
      </c>
      <c r="T47" s="300">
        <v>33</v>
      </c>
    </row>
    <row r="48" spans="15:20">
      <c r="O48" s="287"/>
      <c r="S48" s="298" t="s">
        <v>50</v>
      </c>
      <c r="T48" s="300">
        <v>34</v>
      </c>
    </row>
    <row r="49" spans="5:20">
      <c r="O49" s="287"/>
      <c r="S49" s="298" t="s">
        <v>51</v>
      </c>
      <c r="T49" s="300">
        <v>35</v>
      </c>
    </row>
    <row r="50" spans="5:20">
      <c r="O50" s="287"/>
      <c r="S50" s="298" t="s">
        <v>52</v>
      </c>
      <c r="T50" s="300">
        <v>36</v>
      </c>
    </row>
    <row r="51" spans="5:20">
      <c r="O51" s="287"/>
      <c r="S51" s="298" t="s">
        <v>53</v>
      </c>
      <c r="T51" s="300">
        <v>37</v>
      </c>
    </row>
    <row r="52" spans="5:20">
      <c r="O52" s="287"/>
      <c r="S52" s="298" t="s">
        <v>54</v>
      </c>
      <c r="T52" s="300">
        <v>38</v>
      </c>
    </row>
    <row r="53" spans="5:20">
      <c r="O53" s="287"/>
      <c r="S53" s="298" t="s">
        <v>55</v>
      </c>
      <c r="T53" s="300">
        <v>39</v>
      </c>
    </row>
    <row r="54" spans="5:20">
      <c r="E54" s="26"/>
      <c r="O54" s="287"/>
      <c r="S54" s="298" t="s">
        <v>56</v>
      </c>
      <c r="T54" s="300">
        <v>40</v>
      </c>
    </row>
    <row r="55" spans="5:20">
      <c r="O55" s="287"/>
      <c r="S55" s="298" t="s">
        <v>57</v>
      </c>
      <c r="T55" s="300">
        <v>41</v>
      </c>
    </row>
    <row r="56" spans="5:20">
      <c r="O56" s="287"/>
      <c r="S56" s="298" t="s">
        <v>58</v>
      </c>
      <c r="T56" s="300">
        <v>42</v>
      </c>
    </row>
    <row r="57" spans="5:20">
      <c r="G57" s="72"/>
      <c r="O57" s="287"/>
      <c r="S57" s="298" t="s">
        <v>59</v>
      </c>
      <c r="T57" s="300">
        <v>43</v>
      </c>
    </row>
    <row r="58" spans="5:20">
      <c r="O58" s="287"/>
      <c r="S58" s="298" t="s">
        <v>60</v>
      </c>
      <c r="T58" s="300">
        <v>44</v>
      </c>
    </row>
    <row r="59" spans="5:20">
      <c r="O59" s="287"/>
      <c r="S59" s="298" t="s">
        <v>61</v>
      </c>
      <c r="T59" s="300">
        <v>45</v>
      </c>
    </row>
    <row r="60" spans="5:20">
      <c r="O60" s="287"/>
      <c r="S60" s="298" t="s">
        <v>62</v>
      </c>
      <c r="T60" s="300">
        <v>46</v>
      </c>
    </row>
    <row r="61" spans="5:20">
      <c r="O61" s="287"/>
      <c r="S61" s="298" t="s">
        <v>63</v>
      </c>
      <c r="T61" s="300">
        <v>47</v>
      </c>
    </row>
    <row r="62" spans="5:20">
      <c r="O62" s="287"/>
      <c r="S62" s="298" t="s">
        <v>64</v>
      </c>
      <c r="T62" s="300">
        <v>48</v>
      </c>
    </row>
    <row r="63" spans="5:20">
      <c r="O63" s="287"/>
      <c r="S63" s="298" t="s">
        <v>65</v>
      </c>
      <c r="T63" s="300">
        <v>49</v>
      </c>
    </row>
    <row r="64" spans="5:20">
      <c r="O64" s="287"/>
      <c r="S64" s="298" t="s">
        <v>66</v>
      </c>
      <c r="T64" s="300">
        <v>50</v>
      </c>
    </row>
    <row r="65" spans="15:21">
      <c r="O65" s="287"/>
      <c r="S65" s="298" t="s">
        <v>67</v>
      </c>
      <c r="T65" s="300">
        <v>51</v>
      </c>
    </row>
    <row r="66" spans="15:21">
      <c r="O66" s="287"/>
      <c r="S66" s="298" t="s">
        <v>68</v>
      </c>
      <c r="T66" s="300">
        <v>52</v>
      </c>
    </row>
    <row r="67" spans="15:21">
      <c r="O67" s="287"/>
      <c r="S67" s="298" t="s">
        <v>69</v>
      </c>
      <c r="T67" s="300">
        <v>53</v>
      </c>
    </row>
    <row r="68" spans="15:21">
      <c r="O68" s="287"/>
      <c r="S68" s="298" t="s">
        <v>70</v>
      </c>
      <c r="T68" s="300">
        <v>54</v>
      </c>
    </row>
    <row r="69" spans="15:21">
      <c r="O69" s="287"/>
      <c r="S69" s="298" t="s">
        <v>71</v>
      </c>
      <c r="T69" s="300">
        <v>55</v>
      </c>
    </row>
    <row r="70" spans="15:21">
      <c r="O70" s="287"/>
      <c r="S70" s="298" t="s">
        <v>72</v>
      </c>
      <c r="T70" s="300">
        <v>56</v>
      </c>
    </row>
    <row r="71" spans="15:21">
      <c r="O71" s="287"/>
      <c r="S71" s="298" t="s">
        <v>73</v>
      </c>
      <c r="T71" s="300">
        <v>57</v>
      </c>
    </row>
    <row r="72" spans="15:21">
      <c r="O72" s="287"/>
      <c r="S72" s="298" t="s">
        <v>74</v>
      </c>
      <c r="T72" s="300">
        <v>58</v>
      </c>
    </row>
    <row r="73" spans="15:21">
      <c r="O73" s="287"/>
      <c r="S73" s="298" t="s">
        <v>75</v>
      </c>
      <c r="T73" s="300">
        <v>59</v>
      </c>
    </row>
    <row r="74" spans="15:21">
      <c r="O74" s="287"/>
      <c r="S74" s="298" t="s">
        <v>518</v>
      </c>
      <c r="T74" s="300">
        <v>60</v>
      </c>
    </row>
    <row r="75" spans="15:21">
      <c r="O75" s="287"/>
      <c r="S75" s="298" t="s">
        <v>341</v>
      </c>
      <c r="T75" s="300">
        <v>61</v>
      </c>
    </row>
    <row r="76" spans="15:21">
      <c r="O76" s="287"/>
      <c r="S76" s="298" t="s">
        <v>349</v>
      </c>
      <c r="T76" s="300">
        <v>62</v>
      </c>
    </row>
    <row r="77" spans="15:21">
      <c r="O77" s="287"/>
      <c r="S77" s="298" t="s">
        <v>433</v>
      </c>
      <c r="T77" s="300">
        <v>63</v>
      </c>
    </row>
    <row r="78" spans="15:21">
      <c r="O78" s="287"/>
      <c r="R78" s="76"/>
      <c r="S78" s="298" t="s">
        <v>434</v>
      </c>
      <c r="T78" s="300">
        <v>64</v>
      </c>
    </row>
    <row r="79" spans="15:21">
      <c r="O79" s="287"/>
      <c r="S79" s="298" t="s">
        <v>435</v>
      </c>
      <c r="T79" s="300">
        <v>65</v>
      </c>
    </row>
    <row r="80" spans="15:21">
      <c r="O80" s="287"/>
      <c r="S80" s="298" t="s">
        <v>519</v>
      </c>
      <c r="T80" s="300">
        <v>66</v>
      </c>
      <c r="U80" s="389"/>
    </row>
    <row r="81" spans="15:22">
      <c r="O81" s="287"/>
      <c r="S81" s="298" t="s">
        <v>76</v>
      </c>
      <c r="T81" s="300">
        <v>999</v>
      </c>
      <c r="U81" s="389"/>
    </row>
    <row r="82" spans="15:22">
      <c r="O82" s="287"/>
      <c r="S82" s="269"/>
      <c r="T82" s="269"/>
      <c r="U82" s="74" t="s">
        <v>546</v>
      </c>
      <c r="V82" s="454"/>
    </row>
    <row r="83" spans="15:22">
      <c r="O83" s="287"/>
      <c r="S83" s="593" t="s">
        <v>547</v>
      </c>
      <c r="T83" s="594">
        <v>401</v>
      </c>
      <c r="U83" s="595"/>
    </row>
    <row r="84" spans="15:22">
      <c r="O84" s="287"/>
      <c r="S84" s="593" t="s">
        <v>548</v>
      </c>
      <c r="T84" s="594">
        <v>402</v>
      </c>
      <c r="U84" s="595"/>
    </row>
    <row r="85" spans="15:22">
      <c r="O85" s="287"/>
      <c r="S85" s="593" t="s">
        <v>549</v>
      </c>
      <c r="T85" s="594">
        <v>403</v>
      </c>
      <c r="U85" s="595"/>
    </row>
    <row r="86" spans="15:22">
      <c r="O86" s="287"/>
      <c r="S86" s="593" t="s">
        <v>550</v>
      </c>
      <c r="T86" s="594">
        <v>404</v>
      </c>
      <c r="U86" s="595"/>
    </row>
    <row r="87" spans="15:22">
      <c r="O87" s="287"/>
      <c r="S87" s="593" t="s">
        <v>551</v>
      </c>
      <c r="T87" s="594">
        <v>405</v>
      </c>
      <c r="U87" s="595"/>
    </row>
    <row r="88" spans="15:22">
      <c r="O88" s="287"/>
      <c r="S88" s="298" t="s">
        <v>76</v>
      </c>
      <c r="T88" s="300">
        <v>999</v>
      </c>
    </row>
    <row r="89" spans="15:22">
      <c r="O89" s="287"/>
    </row>
    <row r="90" spans="15:22">
      <c r="O90" s="287"/>
      <c r="S90" s="269"/>
      <c r="T90" s="270"/>
      <c r="U90" s="74" t="s">
        <v>265</v>
      </c>
      <c r="V90" s="76"/>
    </row>
    <row r="91" spans="15:22">
      <c r="O91" s="287"/>
      <c r="S91" s="298" t="s">
        <v>87</v>
      </c>
      <c r="T91" s="300">
        <v>301</v>
      </c>
    </row>
    <row r="92" spans="15:22">
      <c r="O92" s="287"/>
      <c r="S92" s="298" t="s">
        <v>88</v>
      </c>
      <c r="T92" s="300">
        <v>302</v>
      </c>
    </row>
    <row r="93" spans="15:22">
      <c r="O93" s="287"/>
      <c r="S93" s="298" t="s">
        <v>89</v>
      </c>
      <c r="T93" s="300">
        <v>303</v>
      </c>
    </row>
    <row r="94" spans="15:22">
      <c r="O94" s="287"/>
      <c r="S94" s="298" t="s">
        <v>90</v>
      </c>
      <c r="T94" s="300">
        <v>304</v>
      </c>
    </row>
    <row r="95" spans="15:22">
      <c r="O95" s="287"/>
      <c r="S95" s="298" t="s">
        <v>91</v>
      </c>
      <c r="T95" s="300">
        <v>305</v>
      </c>
    </row>
    <row r="96" spans="15:22">
      <c r="O96" s="287"/>
      <c r="S96" s="298" t="s">
        <v>92</v>
      </c>
      <c r="T96" s="300">
        <v>306</v>
      </c>
    </row>
    <row r="97" spans="15:22">
      <c r="O97" s="287"/>
      <c r="S97" s="298" t="s">
        <v>93</v>
      </c>
      <c r="T97" s="300">
        <v>307</v>
      </c>
    </row>
    <row r="98" spans="15:22">
      <c r="O98" s="287"/>
      <c r="S98" s="298" t="s">
        <v>94</v>
      </c>
      <c r="T98" s="300">
        <v>308</v>
      </c>
    </row>
    <row r="99" spans="15:22">
      <c r="O99" s="287"/>
      <c r="S99" s="298" t="s">
        <v>95</v>
      </c>
      <c r="T99" s="300">
        <v>309</v>
      </c>
    </row>
    <row r="100" spans="15:22">
      <c r="O100" s="287"/>
      <c r="S100" s="298" t="s">
        <v>96</v>
      </c>
      <c r="T100" s="300">
        <v>310</v>
      </c>
    </row>
    <row r="101" spans="15:22">
      <c r="O101" s="287"/>
      <c r="S101" s="298" t="s">
        <v>85</v>
      </c>
      <c r="T101" s="300">
        <v>109</v>
      </c>
    </row>
    <row r="102" spans="15:22">
      <c r="O102" s="287"/>
      <c r="S102" s="298" t="s">
        <v>86</v>
      </c>
      <c r="T102" s="300">
        <v>110</v>
      </c>
    </row>
    <row r="103" spans="15:22">
      <c r="O103" s="287"/>
      <c r="S103" s="298" t="s">
        <v>76</v>
      </c>
      <c r="T103" s="300">
        <v>999</v>
      </c>
    </row>
    <row r="104" spans="15:22">
      <c r="O104" s="287"/>
      <c r="S104" s="269"/>
      <c r="T104" s="270"/>
      <c r="U104" s="74" t="s">
        <v>542</v>
      </c>
      <c r="V104" s="76"/>
    </row>
    <row r="105" spans="15:22">
      <c r="O105" s="287"/>
      <c r="S105" s="298" t="s">
        <v>77</v>
      </c>
      <c r="T105" s="300">
        <v>101</v>
      </c>
    </row>
    <row r="106" spans="15:22">
      <c r="O106" s="287"/>
      <c r="S106" s="298" t="s">
        <v>78</v>
      </c>
      <c r="T106" s="300">
        <v>102</v>
      </c>
    </row>
    <row r="107" spans="15:22">
      <c r="O107" s="287"/>
      <c r="S107" s="298" t="s">
        <v>79</v>
      </c>
      <c r="T107" s="300">
        <v>103</v>
      </c>
    </row>
    <row r="108" spans="15:22">
      <c r="O108" s="287"/>
      <c r="S108" s="298" t="s">
        <v>80</v>
      </c>
      <c r="T108" s="300">
        <v>104</v>
      </c>
    </row>
    <row r="109" spans="15:22">
      <c r="O109" s="287"/>
      <c r="S109" s="298" t="s">
        <v>81</v>
      </c>
      <c r="T109" s="300">
        <v>105</v>
      </c>
    </row>
    <row r="110" spans="15:22">
      <c r="O110" s="287"/>
      <c r="S110" s="298" t="s">
        <v>82</v>
      </c>
      <c r="T110" s="300">
        <v>106</v>
      </c>
    </row>
    <row r="111" spans="15:22">
      <c r="O111" s="287"/>
      <c r="S111" s="298" t="s">
        <v>83</v>
      </c>
      <c r="T111" s="300">
        <v>107</v>
      </c>
    </row>
    <row r="112" spans="15:22">
      <c r="O112" s="287"/>
      <c r="S112" s="298" t="s">
        <v>84</v>
      </c>
      <c r="T112" s="300">
        <v>108</v>
      </c>
    </row>
    <row r="113" spans="15:22">
      <c r="O113" s="287"/>
      <c r="S113" s="298" t="s">
        <v>85</v>
      </c>
      <c r="T113" s="300">
        <v>109</v>
      </c>
    </row>
    <row r="114" spans="15:22">
      <c r="O114" s="287"/>
      <c r="S114" s="298" t="s">
        <v>86</v>
      </c>
      <c r="T114" s="300">
        <v>110</v>
      </c>
    </row>
    <row r="115" spans="15:22">
      <c r="O115" s="287"/>
      <c r="S115" s="298" t="s">
        <v>97</v>
      </c>
      <c r="T115" s="300">
        <v>211</v>
      </c>
    </row>
    <row r="116" spans="15:22">
      <c r="O116" s="287"/>
      <c r="S116" s="298" t="s">
        <v>98</v>
      </c>
      <c r="T116" s="300">
        <v>212</v>
      </c>
    </row>
    <row r="117" spans="15:22">
      <c r="O117" s="287"/>
      <c r="S117" s="298" t="s">
        <v>99</v>
      </c>
      <c r="T117" s="300">
        <v>213</v>
      </c>
    </row>
    <row r="118" spans="15:22">
      <c r="O118" s="287"/>
      <c r="S118" s="298" t="s">
        <v>100</v>
      </c>
      <c r="T118" s="300">
        <v>214</v>
      </c>
    </row>
    <row r="119" spans="15:22">
      <c r="O119" s="287"/>
      <c r="S119" s="298" t="s">
        <v>101</v>
      </c>
      <c r="T119" s="300">
        <v>215</v>
      </c>
    </row>
    <row r="120" spans="15:22">
      <c r="O120" s="287"/>
      <c r="S120" s="298" t="s">
        <v>102</v>
      </c>
      <c r="T120" s="300">
        <v>216</v>
      </c>
    </row>
    <row r="121" spans="15:22">
      <c r="O121" s="287"/>
      <c r="S121" s="298" t="s">
        <v>103</v>
      </c>
      <c r="T121" s="300">
        <v>217</v>
      </c>
    </row>
    <row r="122" spans="15:22">
      <c r="R122" s="271"/>
      <c r="S122" s="298" t="s">
        <v>104</v>
      </c>
      <c r="T122" s="300">
        <v>218</v>
      </c>
    </row>
    <row r="123" spans="15:22">
      <c r="R123" s="271"/>
      <c r="S123" s="272" t="s">
        <v>105</v>
      </c>
      <c r="T123" s="300">
        <v>219</v>
      </c>
    </row>
    <row r="124" spans="15:22">
      <c r="S124" s="298" t="s">
        <v>76</v>
      </c>
      <c r="T124" s="300">
        <v>999</v>
      </c>
    </row>
    <row r="125" spans="15:22">
      <c r="T125" s="300"/>
    </row>
    <row r="126" spans="15:22">
      <c r="T126" s="300"/>
    </row>
    <row r="127" spans="15:22">
      <c r="S127" s="269"/>
      <c r="T127" s="270"/>
      <c r="U127" s="74" t="s">
        <v>436</v>
      </c>
      <c r="V127" s="76"/>
    </row>
    <row r="128" spans="15:22">
      <c r="S128" s="273" t="s">
        <v>64</v>
      </c>
      <c r="T128" s="300">
        <v>48</v>
      </c>
    </row>
    <row r="129" spans="18:20">
      <c r="S129" s="298" t="s">
        <v>74</v>
      </c>
      <c r="T129" s="300">
        <v>58</v>
      </c>
    </row>
    <row r="130" spans="18:20">
      <c r="S130" s="298" t="s">
        <v>75</v>
      </c>
      <c r="T130" s="300">
        <v>59</v>
      </c>
    </row>
    <row r="131" spans="18:20">
      <c r="S131" s="298" t="s">
        <v>29</v>
      </c>
      <c r="T131" s="300">
        <v>13</v>
      </c>
    </row>
    <row r="132" spans="18:20">
      <c r="S132" s="298" t="s">
        <v>67</v>
      </c>
      <c r="T132" s="300">
        <v>51</v>
      </c>
    </row>
    <row r="133" spans="18:20">
      <c r="S133" s="298" t="s">
        <v>69</v>
      </c>
      <c r="T133" s="300">
        <v>53</v>
      </c>
    </row>
    <row r="134" spans="18:20">
      <c r="S134" s="298" t="s">
        <v>73</v>
      </c>
      <c r="T134" s="300">
        <v>57</v>
      </c>
    </row>
    <row r="135" spans="18:20">
      <c r="S135" s="298" t="s">
        <v>72</v>
      </c>
      <c r="T135" s="300">
        <v>56</v>
      </c>
    </row>
    <row r="136" spans="18:20">
      <c r="S136" s="298" t="s">
        <v>76</v>
      </c>
      <c r="T136" s="300">
        <v>999</v>
      </c>
    </row>
    <row r="137" spans="18:20">
      <c r="R137" s="76"/>
      <c r="S137" s="272"/>
      <c r="T137" s="274"/>
    </row>
    <row r="138" spans="18:20">
      <c r="R138" s="76"/>
      <c r="S138" s="272"/>
      <c r="T138" s="274"/>
    </row>
    <row r="139" spans="18:20">
      <c r="R139" s="76"/>
      <c r="S139" s="272"/>
      <c r="T139" s="274"/>
    </row>
    <row r="140" spans="18:20">
      <c r="R140" s="76"/>
      <c r="S140" s="272"/>
      <c r="T140" s="274"/>
    </row>
    <row r="141" spans="18:20">
      <c r="R141" s="76"/>
      <c r="S141" s="272"/>
      <c r="T141" s="274"/>
    </row>
    <row r="142" spans="18:20">
      <c r="R142" s="76"/>
      <c r="S142" s="272"/>
      <c r="T142" s="274"/>
    </row>
    <row r="143" spans="18:20">
      <c r="R143" s="76"/>
      <c r="S143" s="272"/>
      <c r="T143" s="274"/>
    </row>
    <row r="144" spans="18:20">
      <c r="R144" s="76"/>
      <c r="S144" s="272"/>
      <c r="T144" s="274"/>
    </row>
    <row r="145" spans="18:22">
      <c r="R145" s="76"/>
      <c r="S145" s="272"/>
      <c r="T145" s="274"/>
    </row>
    <row r="146" spans="18:22">
      <c r="S146" s="269"/>
      <c r="T146" s="270"/>
      <c r="U146" s="74" t="s">
        <v>437</v>
      </c>
      <c r="V146" s="76"/>
    </row>
    <row r="147" spans="18:22">
      <c r="R147" s="271"/>
      <c r="S147" s="272" t="s">
        <v>106</v>
      </c>
      <c r="T147" s="274">
        <v>601</v>
      </c>
    </row>
    <row r="148" spans="18:22">
      <c r="R148" s="76"/>
      <c r="S148" s="298" t="s">
        <v>107</v>
      </c>
      <c r="T148" s="300">
        <v>602</v>
      </c>
    </row>
    <row r="149" spans="18:22">
      <c r="R149" s="76"/>
      <c r="S149" s="298" t="s">
        <v>566</v>
      </c>
      <c r="T149" s="300">
        <v>617</v>
      </c>
    </row>
    <row r="150" spans="18:22">
      <c r="R150" s="76"/>
      <c r="S150" s="298" t="s">
        <v>108</v>
      </c>
      <c r="T150" s="300">
        <v>605</v>
      </c>
    </row>
    <row r="151" spans="18:22">
      <c r="R151" s="76"/>
      <c r="S151" s="298" t="s">
        <v>109</v>
      </c>
      <c r="T151" s="300">
        <v>606</v>
      </c>
    </row>
    <row r="152" spans="18:22">
      <c r="R152" s="76"/>
      <c r="S152" s="298" t="s">
        <v>110</v>
      </c>
      <c r="T152" s="300">
        <v>607</v>
      </c>
    </row>
    <row r="153" spans="18:22">
      <c r="R153" s="76"/>
      <c r="S153" s="298" t="s">
        <v>266</v>
      </c>
      <c r="T153" s="300">
        <v>608</v>
      </c>
    </row>
    <row r="154" spans="18:22">
      <c r="R154" s="76"/>
      <c r="S154" s="337" t="s">
        <v>358</v>
      </c>
      <c r="T154" s="300">
        <v>612</v>
      </c>
    </row>
    <row r="155" spans="18:22">
      <c r="R155" s="76"/>
      <c r="S155" s="337" t="s">
        <v>359</v>
      </c>
      <c r="T155" s="274">
        <v>613</v>
      </c>
    </row>
    <row r="156" spans="18:22">
      <c r="R156" s="76"/>
      <c r="S156" s="337" t="s">
        <v>381</v>
      </c>
      <c r="T156" s="274">
        <v>618</v>
      </c>
    </row>
    <row r="157" spans="18:22">
      <c r="R157" s="76"/>
      <c r="S157" s="337" t="s">
        <v>356</v>
      </c>
      <c r="T157" s="274">
        <v>615</v>
      </c>
    </row>
    <row r="158" spans="18:22">
      <c r="R158" s="76"/>
      <c r="S158" s="337" t="s">
        <v>357</v>
      </c>
      <c r="T158" s="274">
        <v>616</v>
      </c>
    </row>
    <row r="159" spans="18:22">
      <c r="R159" s="76"/>
      <c r="S159" s="272" t="s">
        <v>76</v>
      </c>
      <c r="T159" s="274">
        <v>999</v>
      </c>
    </row>
    <row r="160" spans="18:22">
      <c r="S160" s="269"/>
      <c r="T160" s="270"/>
      <c r="U160" s="74" t="s">
        <v>326</v>
      </c>
      <c r="V160" s="76"/>
    </row>
    <row r="161" spans="18:20">
      <c r="S161" s="298" t="s">
        <v>538</v>
      </c>
      <c r="T161" s="300">
        <v>702</v>
      </c>
    </row>
    <row r="162" spans="18:20">
      <c r="S162" s="298" t="s">
        <v>111</v>
      </c>
      <c r="T162" s="300">
        <v>703</v>
      </c>
    </row>
    <row r="163" spans="18:20">
      <c r="S163" s="298" t="s">
        <v>112</v>
      </c>
      <c r="T163" s="300">
        <v>704</v>
      </c>
    </row>
    <row r="164" spans="18:20">
      <c r="S164" s="298" t="s">
        <v>113</v>
      </c>
      <c r="T164" s="300">
        <v>705</v>
      </c>
    </row>
    <row r="165" spans="18:20">
      <c r="S165" s="298" t="s">
        <v>114</v>
      </c>
      <c r="T165" s="300">
        <v>706</v>
      </c>
    </row>
    <row r="166" spans="18:20">
      <c r="S166" s="298" t="s">
        <v>115</v>
      </c>
      <c r="T166" s="300">
        <v>707</v>
      </c>
    </row>
    <row r="167" spans="18:20">
      <c r="S167" s="298" t="s">
        <v>116</v>
      </c>
      <c r="T167" s="300">
        <v>708</v>
      </c>
    </row>
    <row r="168" spans="18:20">
      <c r="S168" s="298" t="s">
        <v>355</v>
      </c>
      <c r="T168" s="300">
        <v>710</v>
      </c>
    </row>
    <row r="169" spans="18:20">
      <c r="S169" s="298" t="s">
        <v>117</v>
      </c>
      <c r="T169" s="300">
        <v>712</v>
      </c>
    </row>
    <row r="170" spans="18:20">
      <c r="S170" s="298" t="s">
        <v>336</v>
      </c>
      <c r="T170" s="300">
        <v>713</v>
      </c>
    </row>
    <row r="171" spans="18:20">
      <c r="S171" s="298" t="s">
        <v>337</v>
      </c>
      <c r="T171" s="300">
        <v>714</v>
      </c>
    </row>
    <row r="172" spans="18:20">
      <c r="S172" s="298" t="s">
        <v>338</v>
      </c>
      <c r="T172" s="300">
        <v>715</v>
      </c>
    </row>
    <row r="173" spans="18:20">
      <c r="S173" s="298" t="s">
        <v>360</v>
      </c>
      <c r="T173" s="300">
        <v>716</v>
      </c>
    </row>
    <row r="174" spans="18:20">
      <c r="S174" s="272" t="s">
        <v>76</v>
      </c>
      <c r="T174" s="274">
        <v>999</v>
      </c>
    </row>
    <row r="175" spans="18:20">
      <c r="R175" s="76"/>
      <c r="S175" s="272"/>
      <c r="T175" s="274"/>
    </row>
    <row r="176" spans="18:20">
      <c r="R176" s="76"/>
      <c r="S176" s="272"/>
      <c r="T176" s="274"/>
    </row>
    <row r="177" spans="18:22">
      <c r="R177" s="76"/>
      <c r="S177" s="272"/>
      <c r="T177" s="274"/>
    </row>
    <row r="178" spans="18:22">
      <c r="R178" s="76"/>
      <c r="S178" s="272"/>
      <c r="T178" s="274"/>
    </row>
    <row r="179" spans="18:22">
      <c r="R179" s="76"/>
      <c r="S179" s="269"/>
      <c r="T179" s="270"/>
      <c r="U179" s="74" t="s">
        <v>543</v>
      </c>
      <c r="V179" s="76"/>
    </row>
    <row r="180" spans="18:22">
      <c r="R180" s="76"/>
      <c r="S180" s="298" t="s">
        <v>327</v>
      </c>
      <c r="T180" s="300">
        <v>501</v>
      </c>
    </row>
    <row r="181" spans="18:22">
      <c r="R181" s="76"/>
      <c r="S181" s="272" t="s">
        <v>328</v>
      </c>
      <c r="T181" s="274">
        <v>502</v>
      </c>
    </row>
    <row r="182" spans="18:22">
      <c r="R182" s="76"/>
      <c r="S182" s="272" t="s">
        <v>350</v>
      </c>
      <c r="T182" s="274">
        <v>503</v>
      </c>
    </row>
    <row r="183" spans="18:22">
      <c r="R183" s="76"/>
      <c r="S183" s="272" t="s">
        <v>351</v>
      </c>
      <c r="T183" s="274">
        <v>504</v>
      </c>
    </row>
    <row r="184" spans="18:22">
      <c r="R184" s="76"/>
      <c r="S184" s="272" t="s">
        <v>352</v>
      </c>
      <c r="T184" s="274">
        <v>505</v>
      </c>
    </row>
    <row r="185" spans="18:22">
      <c r="R185" s="76"/>
      <c r="S185" s="272" t="s">
        <v>353</v>
      </c>
      <c r="T185" s="274">
        <v>506</v>
      </c>
    </row>
    <row r="186" spans="18:22">
      <c r="R186" s="76"/>
      <c r="S186" s="272" t="s">
        <v>354</v>
      </c>
      <c r="T186" s="274">
        <v>507</v>
      </c>
    </row>
    <row r="187" spans="18:22">
      <c r="S187" s="269" t="s">
        <v>76</v>
      </c>
      <c r="T187" s="270">
        <v>999</v>
      </c>
      <c r="U187" s="74" t="s">
        <v>544</v>
      </c>
      <c r="V187" s="76"/>
    </row>
    <row r="188" spans="18:22">
      <c r="S188" s="272" t="s">
        <v>17</v>
      </c>
      <c r="T188" s="274">
        <v>1</v>
      </c>
    </row>
    <row r="189" spans="18:22">
      <c r="S189" s="298" t="s">
        <v>18</v>
      </c>
      <c r="T189" s="300">
        <v>2</v>
      </c>
    </row>
    <row r="190" spans="18:22">
      <c r="S190" s="298" t="s">
        <v>19</v>
      </c>
      <c r="T190" s="300">
        <v>3</v>
      </c>
    </row>
    <row r="191" spans="18:22">
      <c r="S191" s="298" t="s">
        <v>20</v>
      </c>
      <c r="T191" s="300">
        <v>4</v>
      </c>
    </row>
    <row r="192" spans="18:22">
      <c r="S192" s="298" t="s">
        <v>21</v>
      </c>
      <c r="T192" s="300">
        <v>5</v>
      </c>
    </row>
    <row r="193" spans="19:20">
      <c r="S193" s="298" t="s">
        <v>22</v>
      </c>
      <c r="T193" s="300">
        <v>6</v>
      </c>
    </row>
    <row r="194" spans="19:20">
      <c r="S194" s="298" t="s">
        <v>23</v>
      </c>
      <c r="T194" s="300">
        <v>7</v>
      </c>
    </row>
    <row r="195" spans="19:20">
      <c r="S195" s="298" t="s">
        <v>24</v>
      </c>
      <c r="T195" s="300">
        <v>8</v>
      </c>
    </row>
    <row r="196" spans="19:20">
      <c r="S196" s="298" t="s">
        <v>25</v>
      </c>
      <c r="T196" s="300">
        <v>9</v>
      </c>
    </row>
    <row r="197" spans="19:20">
      <c r="S197" s="298" t="s">
        <v>26</v>
      </c>
      <c r="T197" s="300">
        <v>10</v>
      </c>
    </row>
    <row r="198" spans="19:20">
      <c r="S198" s="298" t="s">
        <v>27</v>
      </c>
      <c r="T198" s="300">
        <v>11</v>
      </c>
    </row>
    <row r="199" spans="19:20">
      <c r="S199" s="298" t="s">
        <v>28</v>
      </c>
      <c r="T199" s="300">
        <v>12</v>
      </c>
    </row>
    <row r="200" spans="19:20">
      <c r="S200" s="298" t="s">
        <v>29</v>
      </c>
      <c r="T200" s="300">
        <v>13</v>
      </c>
    </row>
    <row r="201" spans="19:20">
      <c r="S201" s="298" t="s">
        <v>30</v>
      </c>
      <c r="T201" s="300">
        <v>14</v>
      </c>
    </row>
    <row r="202" spans="19:20">
      <c r="S202" s="298" t="s">
        <v>31</v>
      </c>
      <c r="T202" s="300">
        <v>15</v>
      </c>
    </row>
    <row r="203" spans="19:20">
      <c r="S203" s="298" t="s">
        <v>32</v>
      </c>
      <c r="T203" s="300">
        <v>16</v>
      </c>
    </row>
    <row r="204" spans="19:20">
      <c r="S204" s="298" t="s">
        <v>33</v>
      </c>
      <c r="T204" s="300">
        <v>17</v>
      </c>
    </row>
    <row r="205" spans="19:20">
      <c r="S205" s="298" t="s">
        <v>34</v>
      </c>
      <c r="T205" s="300">
        <v>18</v>
      </c>
    </row>
    <row r="206" spans="19:20">
      <c r="S206" s="298" t="s">
        <v>35</v>
      </c>
      <c r="T206" s="300">
        <v>19</v>
      </c>
    </row>
    <row r="207" spans="19:20">
      <c r="S207" s="298" t="s">
        <v>36</v>
      </c>
      <c r="T207" s="300">
        <v>20</v>
      </c>
    </row>
    <row r="208" spans="19:20">
      <c r="S208" s="298" t="s">
        <v>37</v>
      </c>
      <c r="T208" s="300">
        <v>21</v>
      </c>
    </row>
    <row r="209" spans="19:20">
      <c r="S209" s="298" t="s">
        <v>38</v>
      </c>
      <c r="T209" s="300">
        <v>22</v>
      </c>
    </row>
    <row r="210" spans="19:20">
      <c r="S210" s="298" t="s">
        <v>39</v>
      </c>
      <c r="T210" s="300">
        <v>23</v>
      </c>
    </row>
    <row r="211" spans="19:20">
      <c r="S211" s="298" t="s">
        <v>40</v>
      </c>
      <c r="T211" s="300">
        <v>24</v>
      </c>
    </row>
    <row r="212" spans="19:20">
      <c r="S212" s="298" t="s">
        <v>41</v>
      </c>
      <c r="T212" s="300">
        <v>25</v>
      </c>
    </row>
    <row r="213" spans="19:20">
      <c r="S213" s="298" t="s">
        <v>42</v>
      </c>
      <c r="T213" s="300">
        <v>26</v>
      </c>
    </row>
    <row r="214" spans="19:20">
      <c r="S214" s="298" t="s">
        <v>43</v>
      </c>
      <c r="T214" s="300">
        <v>27</v>
      </c>
    </row>
    <row r="215" spans="19:20">
      <c r="S215" s="298" t="s">
        <v>44</v>
      </c>
      <c r="T215" s="300">
        <v>28</v>
      </c>
    </row>
    <row r="216" spans="19:20">
      <c r="S216" s="298" t="s">
        <v>45</v>
      </c>
      <c r="T216" s="300">
        <v>29</v>
      </c>
    </row>
    <row r="217" spans="19:20">
      <c r="S217" s="298" t="s">
        <v>46</v>
      </c>
      <c r="T217" s="300">
        <v>30</v>
      </c>
    </row>
    <row r="218" spans="19:20">
      <c r="S218" s="298" t="s">
        <v>47</v>
      </c>
      <c r="T218" s="300">
        <v>31</v>
      </c>
    </row>
    <row r="219" spans="19:20">
      <c r="S219" s="298" t="s">
        <v>48</v>
      </c>
      <c r="T219" s="300">
        <v>32</v>
      </c>
    </row>
    <row r="220" spans="19:20">
      <c r="S220" s="298" t="s">
        <v>49</v>
      </c>
      <c r="T220" s="300">
        <v>33</v>
      </c>
    </row>
    <row r="221" spans="19:20">
      <c r="S221" s="298" t="s">
        <v>50</v>
      </c>
      <c r="T221" s="300">
        <v>34</v>
      </c>
    </row>
    <row r="222" spans="19:20">
      <c r="S222" s="298" t="s">
        <v>51</v>
      </c>
      <c r="T222" s="300">
        <v>35</v>
      </c>
    </row>
    <row r="223" spans="19:20">
      <c r="S223" s="298" t="s">
        <v>52</v>
      </c>
      <c r="T223" s="300">
        <v>36</v>
      </c>
    </row>
    <row r="224" spans="19:20">
      <c r="S224" s="298" t="s">
        <v>53</v>
      </c>
      <c r="T224" s="300">
        <v>37</v>
      </c>
    </row>
    <row r="225" spans="19:20">
      <c r="S225" s="298" t="s">
        <v>54</v>
      </c>
      <c r="T225" s="300">
        <v>38</v>
      </c>
    </row>
    <row r="226" spans="19:20">
      <c r="S226" s="298" t="s">
        <v>55</v>
      </c>
      <c r="T226" s="300">
        <v>39</v>
      </c>
    </row>
    <row r="227" spans="19:20">
      <c r="S227" s="298" t="s">
        <v>56</v>
      </c>
      <c r="T227" s="300">
        <v>40</v>
      </c>
    </row>
    <row r="228" spans="19:20">
      <c r="S228" s="298" t="s">
        <v>57</v>
      </c>
      <c r="T228" s="300">
        <v>41</v>
      </c>
    </row>
    <row r="229" spans="19:20">
      <c r="S229" s="298" t="s">
        <v>58</v>
      </c>
      <c r="T229" s="300">
        <v>42</v>
      </c>
    </row>
    <row r="230" spans="19:20">
      <c r="S230" s="298" t="s">
        <v>59</v>
      </c>
      <c r="T230" s="300">
        <v>43</v>
      </c>
    </row>
    <row r="231" spans="19:20">
      <c r="S231" s="298" t="s">
        <v>60</v>
      </c>
      <c r="T231" s="300">
        <v>44</v>
      </c>
    </row>
    <row r="232" spans="19:20">
      <c r="S232" s="298" t="s">
        <v>61</v>
      </c>
      <c r="T232" s="300">
        <v>45</v>
      </c>
    </row>
    <row r="233" spans="19:20">
      <c r="S233" s="298" t="s">
        <v>62</v>
      </c>
      <c r="T233" s="300">
        <v>46</v>
      </c>
    </row>
    <row r="234" spans="19:20">
      <c r="S234" s="298" t="s">
        <v>63</v>
      </c>
      <c r="T234" s="300">
        <v>47</v>
      </c>
    </row>
    <row r="235" spans="19:20">
      <c r="S235" s="298" t="s">
        <v>64</v>
      </c>
      <c r="T235" s="300">
        <v>48</v>
      </c>
    </row>
    <row r="236" spans="19:20">
      <c r="S236" s="298" t="s">
        <v>65</v>
      </c>
      <c r="T236" s="300">
        <v>49</v>
      </c>
    </row>
    <row r="237" spans="19:20">
      <c r="S237" s="298" t="s">
        <v>66</v>
      </c>
      <c r="T237" s="300">
        <v>50</v>
      </c>
    </row>
    <row r="238" spans="19:20">
      <c r="S238" s="298" t="s">
        <v>67</v>
      </c>
      <c r="T238" s="300">
        <v>51</v>
      </c>
    </row>
    <row r="239" spans="19:20">
      <c r="S239" s="298" t="s">
        <v>68</v>
      </c>
      <c r="T239" s="300">
        <v>52</v>
      </c>
    </row>
    <row r="240" spans="19:20">
      <c r="S240" s="298" t="s">
        <v>69</v>
      </c>
      <c r="T240" s="300">
        <v>53</v>
      </c>
    </row>
    <row r="241" spans="18:20">
      <c r="S241" s="298" t="s">
        <v>70</v>
      </c>
      <c r="T241" s="300">
        <v>54</v>
      </c>
    </row>
    <row r="242" spans="18:20">
      <c r="S242" s="298" t="s">
        <v>71</v>
      </c>
      <c r="T242" s="300">
        <v>55</v>
      </c>
    </row>
    <row r="243" spans="18:20">
      <c r="S243" s="298" t="s">
        <v>72</v>
      </c>
      <c r="T243" s="300">
        <v>56</v>
      </c>
    </row>
    <row r="244" spans="18:20">
      <c r="S244" s="298" t="s">
        <v>73</v>
      </c>
      <c r="T244" s="300">
        <v>57</v>
      </c>
    </row>
    <row r="245" spans="18:20">
      <c r="S245" s="298" t="s">
        <v>74</v>
      </c>
      <c r="T245" s="300">
        <v>58</v>
      </c>
    </row>
    <row r="246" spans="18:20">
      <c r="S246" s="298" t="s">
        <v>75</v>
      </c>
      <c r="T246" s="300">
        <v>59</v>
      </c>
    </row>
    <row r="247" spans="18:20">
      <c r="S247" s="298" t="s">
        <v>539</v>
      </c>
      <c r="T247" s="300">
        <v>60</v>
      </c>
    </row>
    <row r="248" spans="18:20">
      <c r="S248" s="298" t="s">
        <v>341</v>
      </c>
      <c r="T248" s="300">
        <v>61</v>
      </c>
    </row>
    <row r="249" spans="18:20">
      <c r="S249" s="298" t="s">
        <v>349</v>
      </c>
      <c r="T249" s="300">
        <v>62</v>
      </c>
    </row>
    <row r="250" spans="18:20">
      <c r="S250" s="298" t="s">
        <v>540</v>
      </c>
      <c r="T250" s="300">
        <v>63</v>
      </c>
    </row>
    <row r="251" spans="18:20">
      <c r="R251" s="76"/>
      <c r="S251" s="298" t="s">
        <v>541</v>
      </c>
      <c r="T251" s="300">
        <v>64</v>
      </c>
    </row>
    <row r="252" spans="18:20">
      <c r="S252" s="298" t="s">
        <v>435</v>
      </c>
      <c r="T252" s="300">
        <v>65</v>
      </c>
    </row>
    <row r="253" spans="18:20">
      <c r="S253" s="298" t="s">
        <v>519</v>
      </c>
      <c r="T253" s="300">
        <v>66</v>
      </c>
    </row>
    <row r="254" spans="18:20">
      <c r="S254" s="298" t="s">
        <v>76</v>
      </c>
      <c r="T254" s="300">
        <v>999</v>
      </c>
    </row>
    <row r="262" spans="18:21">
      <c r="S262" s="269"/>
      <c r="T262" s="270"/>
      <c r="U262" s="74" t="s">
        <v>689</v>
      </c>
    </row>
    <row r="263" spans="18:21">
      <c r="R263" s="76"/>
      <c r="S263" s="272" t="s">
        <v>106</v>
      </c>
      <c r="T263" s="274">
        <v>601</v>
      </c>
    </row>
    <row r="264" spans="18:21">
      <c r="S264" s="298" t="s">
        <v>107</v>
      </c>
      <c r="T264" s="300">
        <v>602</v>
      </c>
    </row>
    <row r="265" spans="18:21">
      <c r="S265" s="337" t="s">
        <v>358</v>
      </c>
      <c r="T265" s="300">
        <v>612</v>
      </c>
    </row>
    <row r="266" spans="18:21">
      <c r="S266" s="337" t="s">
        <v>359</v>
      </c>
      <c r="T266" s="274">
        <v>613</v>
      </c>
    </row>
    <row r="267" spans="18:21">
      <c r="S267" s="272" t="s">
        <v>76</v>
      </c>
      <c r="T267" s="274">
        <v>999</v>
      </c>
    </row>
    <row r="284" spans="20:20">
      <c r="T284" s="300"/>
    </row>
    <row r="285" spans="20:20">
      <c r="T285" s="300"/>
    </row>
    <row r="286" spans="20:20">
      <c r="T286" s="300"/>
    </row>
    <row r="287" spans="20:20">
      <c r="T287" s="300"/>
    </row>
    <row r="288" spans="20:20">
      <c r="T288" s="300"/>
    </row>
    <row r="289" spans="20:20">
      <c r="T289" s="300"/>
    </row>
    <row r="290" spans="20:20">
      <c r="T290" s="300"/>
    </row>
    <row r="291" spans="20:20">
      <c r="T291" s="300"/>
    </row>
    <row r="292" spans="20:20">
      <c r="T292" s="300"/>
    </row>
    <row r="293" spans="20:20">
      <c r="T293" s="300"/>
    </row>
    <row r="294" spans="20:20">
      <c r="T294" s="300"/>
    </row>
    <row r="295" spans="20:20">
      <c r="T295" s="300"/>
    </row>
    <row r="296" spans="20:20">
      <c r="T296" s="300"/>
    </row>
  </sheetData>
  <sheetProtection algorithmName="SHA-512" hashValue="+ZyWAlPfGcSnGC3qCqDcGIAFw9ZBUvFqG8vcHr9A1/e3/t8024oBG5w/mAIhYBaBrM61QHNwheUdU20xSa4jmQ==" saltValue="2gBreReYImt8H9eDkdmPtg==" spinCount="100000" sheet="1" objects="1" scenarios="1"/>
  <mergeCells count="13">
    <mergeCell ref="BC4:BQ4"/>
    <mergeCell ref="BR4:CF4"/>
    <mergeCell ref="BC2:BQ2"/>
    <mergeCell ref="BR2:CF2"/>
    <mergeCell ref="BC3:BQ3"/>
    <mergeCell ref="BR3:CF3"/>
    <mergeCell ref="AM2:AM6"/>
    <mergeCell ref="AN2:BB2"/>
    <mergeCell ref="AN4:BB4"/>
    <mergeCell ref="C9:E9"/>
    <mergeCell ref="AN3:BB3"/>
    <mergeCell ref="W5:X5"/>
    <mergeCell ref="AL2:AL6"/>
  </mergeCells>
  <phoneticPr fontId="3"/>
  <conditionalFormatting sqref="AX5:AX15 AN3:AN4 BC3:BC4 BR3:BR4 AY7:BD14 AP15:AW15 BR7:BS14 BE5:BQ6 AM9:AW14 AL7:AW8 AP5:AW6 AY5:BB6 BT5:CF14">
    <cfRule type="cellIs" dxfId="3" priority="1" stopIfTrue="1" operator="equal">
      <formula>"○"</formula>
    </cfRule>
  </conditionalFormatting>
  <conditionalFormatting sqref="BE7:BQ15">
    <cfRule type="cellIs" dxfId="2" priority="2" stopIfTrue="1" operator="equal">
      <formula>19</formula>
    </cfRule>
    <cfRule type="cellIs" dxfId="1" priority="3" stopIfTrue="1" operator="equal">
      <formula>35</formula>
    </cfRule>
    <cfRule type="cellIs" dxfId="0" priority="4" stopIfTrue="1" operator="equal">
      <formula>34</formula>
    </cfRule>
  </conditionalFormatting>
  <dataValidations count="5">
    <dataValidation allowBlank="1" showInputMessage="1" showErrorMessage="1" sqref="G5" xr:uid="{00000000-0002-0000-0100-000000000000}"/>
    <dataValidation type="list" allowBlank="1" showInputMessage="1" showErrorMessage="1" sqref="W2" xr:uid="{00000000-0002-0000-0100-000001000000}">
      <formula1>$Y$4:$AG$4</formula1>
    </dataValidation>
    <dataValidation type="whole" allowBlank="1" showInputMessage="1" showErrorMessage="1" promptTitle="工事請負金額" prompt="最終契約金額を入力してください。_x000a_発注者と受注者の金額が同じであることを確認してください。" sqref="G9" xr:uid="{00000000-0002-0000-0100-000002000000}">
      <formula1>1</formula1>
      <formula2>9999999999</formula2>
    </dataValidation>
    <dataValidation type="custom" allowBlank="1" showInputMessage="1" showErrorMessage="1" sqref="G7:G8 G4" xr:uid="{00000000-0002-0000-0100-000003000000}">
      <formula1>TRIM(G4)&lt;&gt;""</formula1>
    </dataValidation>
    <dataValidation type="list" allowBlank="1" showInputMessage="1" showErrorMessage="1" promptTitle="発注者コード" prompt="リストから選択してください。" sqref="G6" xr:uid="{00000000-0002-0000-0100-000004000000}">
      <formula1>$S$104:$S$124</formula1>
    </dataValidation>
  </dataValidations>
  <pageMargins left="0.78740157480314965" right="0.78740157480314965" top="0.75" bottom="0.98425196850393704" header="0.51181102362204722" footer="0.51181102362204722"/>
  <pageSetup paperSize="9" scale="85" orientation="portrait" horizontalDpi="4294967292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ommandButton1">
          <controlPr defaultSize="0" autoLine="0" r:id="rId5">
            <anchor moveWithCells="1" sizeWithCells="1">
              <from>
                <xdr:col>24</xdr:col>
                <xdr:colOff>133350</xdr:colOff>
                <xdr:row>1</xdr:row>
                <xdr:rowOff>38100</xdr:rowOff>
              </from>
              <to>
                <xdr:col>26</xdr:col>
                <xdr:colOff>0</xdr:colOff>
                <xdr:row>2</xdr:row>
                <xdr:rowOff>142875</xdr:rowOff>
              </to>
            </anchor>
          </controlPr>
        </control>
      </mc:Choice>
      <mc:Fallback>
        <control shapeId="2150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D258"/>
  <sheetViews>
    <sheetView showGridLines="0" zoomScaleNormal="100" workbookViewId="0"/>
  </sheetViews>
  <sheetFormatPr defaultRowHeight="13.5"/>
  <cols>
    <col min="1" max="1" width="5.125" style="2" customWidth="1"/>
    <col min="2" max="3" width="3.625" style="2" customWidth="1"/>
    <col min="4" max="4" width="16.375" style="2" customWidth="1"/>
    <col min="5" max="5" width="3.375" style="30" customWidth="1"/>
    <col min="6" max="6" width="3.375" style="51" customWidth="1"/>
    <col min="7" max="7" width="58.5" customWidth="1"/>
    <col min="8" max="8" width="16.625" customWidth="1"/>
    <col min="9" max="9" width="18.375" style="14" customWidth="1"/>
    <col min="10" max="10" width="47" style="14" hidden="1" customWidth="1"/>
    <col min="11" max="11" width="2.5" style="14" hidden="1" customWidth="1"/>
    <col min="12" max="12" width="7.125" style="14" hidden="1" customWidth="1"/>
    <col min="13" max="13" width="31.125" style="14" hidden="1" customWidth="1"/>
    <col min="14" max="14" width="9.5" style="14" hidden="1" customWidth="1"/>
    <col min="15" max="15" width="12.125" style="14" hidden="1" customWidth="1"/>
    <col min="16" max="16" width="18.625" style="14" hidden="1" customWidth="1"/>
    <col min="17" max="18" width="14.625" style="14" hidden="1" customWidth="1"/>
    <col min="19" max="19" width="32.75" style="260" hidden="1" customWidth="1"/>
    <col min="20" max="20" width="4.5" style="288" hidden="1" customWidth="1"/>
    <col min="21" max="21" width="2.5" style="260" hidden="1" customWidth="1"/>
    <col min="22" max="22" width="71.75" style="2" hidden="1" customWidth="1"/>
    <col min="23" max="23" width="2.5" style="2" hidden="1" customWidth="1"/>
    <col min="24" max="24" width="2.125" style="2" hidden="1" customWidth="1"/>
    <col min="25" max="25" width="9" style="2" hidden="1" customWidth="1"/>
  </cols>
  <sheetData>
    <row r="1" spans="2:30" s="13" customFormat="1" ht="15" customHeight="1">
      <c r="B1" s="18"/>
      <c r="C1" s="3" t="s">
        <v>16</v>
      </c>
      <c r="D1" s="3"/>
      <c r="E1" s="30"/>
      <c r="F1" s="51"/>
      <c r="G1" s="2"/>
      <c r="H1" s="2"/>
      <c r="I1" s="14"/>
      <c r="J1" s="398"/>
      <c r="K1" s="399"/>
      <c r="L1" s="400" t="s">
        <v>136</v>
      </c>
      <c r="M1" s="357"/>
      <c r="N1" s="357"/>
      <c r="O1" s="357"/>
      <c r="P1" s="361"/>
      <c r="Q1" s="361"/>
      <c r="R1" s="361"/>
      <c r="S1" s="362"/>
      <c r="T1" s="362"/>
      <c r="U1" s="363"/>
      <c r="V1" s="531" t="s">
        <v>563</v>
      </c>
      <c r="W1" s="358"/>
      <c r="X1" s="14"/>
      <c r="Y1" s="673" t="s">
        <v>759</v>
      </c>
    </row>
    <row r="2" spans="2:30" s="2" customFormat="1" ht="15" customHeight="1">
      <c r="B2" s="18"/>
      <c r="C2" s="18"/>
      <c r="D2" s="25"/>
      <c r="E2" s="30"/>
      <c r="F2" s="51"/>
      <c r="I2" s="20"/>
      <c r="J2" s="672" t="s">
        <v>768</v>
      </c>
      <c r="K2" s="291">
        <v>1</v>
      </c>
      <c r="L2" s="292">
        <v>2</v>
      </c>
      <c r="M2" s="397"/>
      <c r="N2" s="45" t="s">
        <v>11</v>
      </c>
      <c r="O2" s="45" t="s">
        <v>12</v>
      </c>
      <c r="P2" s="46" t="s">
        <v>259</v>
      </c>
      <c r="Q2" s="297" t="s">
        <v>260</v>
      </c>
      <c r="R2" s="297" t="s">
        <v>142</v>
      </c>
      <c r="S2" s="261"/>
      <c r="T2" s="262"/>
      <c r="U2" s="263"/>
      <c r="V2" s="297"/>
      <c r="W2" s="297"/>
      <c r="Y2" s="2" t="s">
        <v>760</v>
      </c>
    </row>
    <row r="3" spans="2:30" s="13" customFormat="1" ht="15" customHeight="1">
      <c r="B3" s="28" t="s">
        <v>14</v>
      </c>
      <c r="C3" s="27" t="s">
        <v>7</v>
      </c>
      <c r="D3" s="21"/>
      <c r="E3" s="29"/>
      <c r="F3" s="51"/>
      <c r="G3" s="2"/>
      <c r="H3" s="2"/>
      <c r="I3" s="20"/>
      <c r="J3" s="671" t="s">
        <v>769</v>
      </c>
      <c r="K3" s="293">
        <v>2</v>
      </c>
      <c r="L3" s="294">
        <v>1</v>
      </c>
      <c r="M3" s="279" t="s">
        <v>627</v>
      </c>
      <c r="N3" s="267">
        <v>1</v>
      </c>
      <c r="O3" s="267">
        <v>1</v>
      </c>
      <c r="P3" s="377" t="s">
        <v>635</v>
      </c>
      <c r="Q3" s="377" t="s">
        <v>506</v>
      </c>
      <c r="R3" s="377" t="s">
        <v>643</v>
      </c>
      <c r="S3" s="339" t="s">
        <v>438</v>
      </c>
      <c r="T3" s="264">
        <v>12</v>
      </c>
      <c r="U3" s="265">
        <v>1</v>
      </c>
      <c r="V3" s="282" t="s">
        <v>121</v>
      </c>
      <c r="W3" s="435">
        <v>1</v>
      </c>
      <c r="X3" s="2"/>
      <c r="Y3" s="2" t="s">
        <v>761</v>
      </c>
      <c r="Z3" s="2"/>
      <c r="AA3" s="2"/>
      <c r="AB3" s="2"/>
      <c r="AC3" s="2"/>
      <c r="AD3" s="2"/>
    </row>
    <row r="4" spans="2:30" s="2" customFormat="1" ht="15" customHeight="1">
      <c r="C4" s="93"/>
      <c r="D4" s="94" t="s">
        <v>143</v>
      </c>
      <c r="E4" s="29"/>
      <c r="F4" s="50" t="str">
        <f t="shared" ref="F4:F9" si="0">IF(G4="","※","")</f>
        <v>※</v>
      </c>
      <c r="G4" s="33"/>
      <c r="H4" s="11"/>
      <c r="I4" s="20"/>
      <c r="J4" s="670" t="s">
        <v>770</v>
      </c>
      <c r="K4" s="293">
        <v>3</v>
      </c>
      <c r="L4" s="294">
        <v>1.5</v>
      </c>
      <c r="M4" s="279" t="s">
        <v>628</v>
      </c>
      <c r="N4" s="267">
        <v>2</v>
      </c>
      <c r="O4" s="267">
        <v>2</v>
      </c>
      <c r="P4" s="431" t="s">
        <v>636</v>
      </c>
      <c r="Q4" s="377" t="s">
        <v>506</v>
      </c>
      <c r="R4" s="377" t="s">
        <v>644</v>
      </c>
      <c r="S4" s="339" t="s">
        <v>439</v>
      </c>
      <c r="T4" s="264">
        <v>13</v>
      </c>
      <c r="U4" s="265">
        <v>1</v>
      </c>
      <c r="V4" s="285" t="s">
        <v>122</v>
      </c>
      <c r="W4" s="436">
        <v>2</v>
      </c>
      <c r="Y4" s="2" t="s">
        <v>762</v>
      </c>
    </row>
    <row r="5" spans="2:30" s="2" customFormat="1" ht="13.5" customHeight="1">
      <c r="B5" s="18"/>
      <c r="C5" s="12"/>
      <c r="D5" s="21" t="s">
        <v>2</v>
      </c>
      <c r="E5" s="29"/>
      <c r="F5" s="50" t="str">
        <f t="shared" si="0"/>
        <v>※</v>
      </c>
      <c r="G5" s="654"/>
      <c r="H5" s="11"/>
      <c r="I5" s="20"/>
      <c r="J5" s="670" t="s">
        <v>771</v>
      </c>
      <c r="K5" s="293">
        <v>4</v>
      </c>
      <c r="L5" s="91">
        <v>0</v>
      </c>
      <c r="M5" s="279" t="s">
        <v>629</v>
      </c>
      <c r="N5" s="267">
        <v>3</v>
      </c>
      <c r="O5" s="267">
        <v>3</v>
      </c>
      <c r="P5" s="431" t="s">
        <v>637</v>
      </c>
      <c r="Q5" s="377" t="s">
        <v>507</v>
      </c>
      <c r="R5" s="377" t="s">
        <v>645</v>
      </c>
      <c r="S5" s="339" t="s">
        <v>440</v>
      </c>
      <c r="T5" s="264">
        <v>25</v>
      </c>
      <c r="U5" s="265">
        <v>1</v>
      </c>
      <c r="V5" s="386" t="s">
        <v>123</v>
      </c>
      <c r="W5" s="436">
        <v>3</v>
      </c>
      <c r="Y5" s="2" t="s">
        <v>763</v>
      </c>
    </row>
    <row r="6" spans="2:30" s="2" customFormat="1" ht="13.5" customHeight="1">
      <c r="B6" s="18"/>
      <c r="C6" s="12"/>
      <c r="D6" s="21" t="s">
        <v>3</v>
      </c>
      <c r="E6" s="29"/>
      <c r="F6" s="50" t="str">
        <f t="shared" si="0"/>
        <v>※</v>
      </c>
      <c r="G6" s="654"/>
      <c r="H6" s="11"/>
      <c r="I6" s="20"/>
      <c r="J6" s="295" t="s">
        <v>505</v>
      </c>
      <c r="K6" s="296">
        <v>5</v>
      </c>
      <c r="L6" s="88">
        <v>1.5</v>
      </c>
      <c r="M6" s="279" t="s">
        <v>630</v>
      </c>
      <c r="N6" s="267">
        <v>4</v>
      </c>
      <c r="O6" s="267">
        <v>4</v>
      </c>
      <c r="P6" s="377" t="s">
        <v>638</v>
      </c>
      <c r="Q6" s="377" t="s">
        <v>506</v>
      </c>
      <c r="R6" s="377" t="s">
        <v>645</v>
      </c>
      <c r="S6" s="339" t="s">
        <v>441</v>
      </c>
      <c r="T6" s="264">
        <v>26</v>
      </c>
      <c r="U6" s="265">
        <v>1</v>
      </c>
      <c r="V6" s="285" t="s">
        <v>124</v>
      </c>
      <c r="W6" s="436">
        <v>4</v>
      </c>
      <c r="Y6" s="2" t="s">
        <v>764</v>
      </c>
    </row>
    <row r="7" spans="2:30" s="2" customFormat="1" ht="13.5" customHeight="1">
      <c r="B7" s="18"/>
      <c r="C7" s="12"/>
      <c r="D7" s="21" t="s">
        <v>380</v>
      </c>
      <c r="E7" s="29"/>
      <c r="F7" s="50" t="str">
        <f t="shared" si="0"/>
        <v>※</v>
      </c>
      <c r="G7" s="654"/>
      <c r="H7" s="11"/>
      <c r="I7" s="20"/>
      <c r="J7" s="35"/>
      <c r="K7" s="84"/>
      <c r="L7" s="85" t="s">
        <v>136</v>
      </c>
      <c r="M7" s="279" t="s">
        <v>631</v>
      </c>
      <c r="N7" s="267">
        <v>5</v>
      </c>
      <c r="O7" s="267">
        <v>5</v>
      </c>
      <c r="P7" s="431" t="s">
        <v>639</v>
      </c>
      <c r="Q7" s="377" t="s">
        <v>553</v>
      </c>
      <c r="R7" s="377" t="s">
        <v>645</v>
      </c>
      <c r="S7" s="339" t="s">
        <v>442</v>
      </c>
      <c r="T7" s="264">
        <v>27</v>
      </c>
      <c r="U7" s="265">
        <v>1</v>
      </c>
      <c r="V7" s="285" t="s">
        <v>696</v>
      </c>
      <c r="W7" s="436">
        <v>7</v>
      </c>
      <c r="Y7" s="2" t="s">
        <v>765</v>
      </c>
    </row>
    <row r="8" spans="2:30" s="2" customFormat="1" ht="13.5" customHeight="1">
      <c r="B8" s="18"/>
      <c r="C8" s="12"/>
      <c r="D8" s="21" t="s">
        <v>4</v>
      </c>
      <c r="E8" s="29"/>
      <c r="F8" s="50" t="str">
        <f t="shared" si="0"/>
        <v>※</v>
      </c>
      <c r="G8" s="33"/>
      <c r="H8" s="31" t="s">
        <v>9</v>
      </c>
      <c r="I8" s="40"/>
      <c r="J8" s="36" t="s">
        <v>138</v>
      </c>
      <c r="K8" s="86">
        <v>1</v>
      </c>
      <c r="L8" s="87">
        <v>2</v>
      </c>
      <c r="M8" s="279" t="s">
        <v>632</v>
      </c>
      <c r="N8" s="279">
        <v>6</v>
      </c>
      <c r="O8" s="279">
        <v>6</v>
      </c>
      <c r="P8" s="431" t="s">
        <v>639</v>
      </c>
      <c r="Q8" s="377" t="s">
        <v>506</v>
      </c>
      <c r="R8" s="377" t="s">
        <v>645</v>
      </c>
      <c r="S8" s="339" t="s">
        <v>443</v>
      </c>
      <c r="T8" s="264">
        <v>28</v>
      </c>
      <c r="U8" s="265">
        <v>1</v>
      </c>
      <c r="V8" s="285" t="s">
        <v>697</v>
      </c>
      <c r="W8" s="436">
        <v>8</v>
      </c>
    </row>
    <row r="9" spans="2:30" s="2" customFormat="1" ht="13.5" customHeight="1">
      <c r="B9" s="18"/>
      <c r="C9" s="12"/>
      <c r="D9" s="21" t="s">
        <v>5</v>
      </c>
      <c r="E9" s="29"/>
      <c r="F9" s="50" t="str">
        <f t="shared" si="0"/>
        <v>※</v>
      </c>
      <c r="G9" s="34"/>
      <c r="H9" s="31" t="s">
        <v>10</v>
      </c>
      <c r="I9" s="20"/>
      <c r="J9" s="37" t="s">
        <v>139</v>
      </c>
      <c r="K9" s="86">
        <v>2</v>
      </c>
      <c r="L9" s="87">
        <v>1.5</v>
      </c>
      <c r="M9" s="279" t="s">
        <v>556</v>
      </c>
      <c r="N9" s="267">
        <v>7</v>
      </c>
      <c r="O9" s="267">
        <v>8</v>
      </c>
      <c r="P9" s="377" t="s">
        <v>640</v>
      </c>
      <c r="Q9" s="377" t="s">
        <v>557</v>
      </c>
      <c r="R9" s="377" t="s">
        <v>646</v>
      </c>
      <c r="S9" s="339" t="s">
        <v>444</v>
      </c>
      <c r="T9" s="264">
        <v>23</v>
      </c>
      <c r="U9" s="265">
        <v>1</v>
      </c>
      <c r="V9" s="286" t="s">
        <v>125</v>
      </c>
      <c r="W9" s="437">
        <v>6</v>
      </c>
    </row>
    <row r="10" spans="2:30" s="2" customFormat="1" ht="13.5" customHeight="1">
      <c r="B10" s="13"/>
      <c r="C10" s="13"/>
      <c r="D10" s="13"/>
      <c r="E10" s="30"/>
      <c r="F10" s="51"/>
      <c r="G10" s="13"/>
      <c r="H10" s="18"/>
      <c r="I10" s="14"/>
      <c r="J10" s="36" t="s">
        <v>140</v>
      </c>
      <c r="K10" s="86">
        <v>3</v>
      </c>
      <c r="L10" s="87">
        <v>1</v>
      </c>
      <c r="M10" s="338" t="s">
        <v>633</v>
      </c>
      <c r="N10" s="267">
        <v>8</v>
      </c>
      <c r="O10" s="267">
        <v>9</v>
      </c>
      <c r="P10" s="525" t="s">
        <v>641</v>
      </c>
      <c r="Q10" s="377" t="s">
        <v>506</v>
      </c>
      <c r="R10" s="377" t="s">
        <v>647</v>
      </c>
      <c r="S10" s="339" t="s">
        <v>445</v>
      </c>
      <c r="T10" s="264">
        <v>24</v>
      </c>
      <c r="U10" s="265">
        <v>1</v>
      </c>
      <c r="V10" s="282" t="s">
        <v>558</v>
      </c>
      <c r="W10" s="435"/>
    </row>
    <row r="11" spans="2:30" s="2" customFormat="1" ht="13.5" customHeight="1">
      <c r="B11" s="13"/>
      <c r="C11" s="13"/>
      <c r="D11" s="13"/>
      <c r="E11" s="30"/>
      <c r="F11" s="51"/>
      <c r="G11" s="13"/>
      <c r="H11" s="18"/>
      <c r="I11" s="14"/>
      <c r="J11" s="36" t="s">
        <v>141</v>
      </c>
      <c r="K11" s="86">
        <v>4</v>
      </c>
      <c r="L11" s="91">
        <v>1.5</v>
      </c>
      <c r="M11" s="519" t="s">
        <v>525</v>
      </c>
      <c r="N11" s="279">
        <v>9</v>
      </c>
      <c r="O11" s="279">
        <v>7</v>
      </c>
      <c r="P11" s="431" t="s">
        <v>639</v>
      </c>
      <c r="Q11" s="377" t="s">
        <v>506</v>
      </c>
      <c r="R11" s="377" t="s">
        <v>645</v>
      </c>
      <c r="S11" s="339" t="s">
        <v>446</v>
      </c>
      <c r="T11" s="264">
        <v>32</v>
      </c>
      <c r="U11" s="265">
        <v>1</v>
      </c>
      <c r="V11" s="285"/>
      <c r="W11" s="436"/>
    </row>
    <row r="12" spans="2:30" s="2" customFormat="1" ht="15" customHeight="1">
      <c r="B12" s="16" t="s">
        <v>15</v>
      </c>
      <c r="C12" s="10" t="s">
        <v>1</v>
      </c>
      <c r="D12" s="17"/>
      <c r="E12" s="29"/>
      <c r="F12" s="52"/>
      <c r="G12" s="1"/>
      <c r="H12" s="3"/>
      <c r="I12" s="14"/>
      <c r="J12" s="289" t="s">
        <v>256</v>
      </c>
      <c r="K12" s="90">
        <v>5</v>
      </c>
      <c r="L12" s="92">
        <v>0</v>
      </c>
      <c r="M12" s="582" t="s">
        <v>634</v>
      </c>
      <c r="N12" s="523">
        <v>1</v>
      </c>
      <c r="O12" s="523">
        <v>10</v>
      </c>
      <c r="P12" s="377" t="s">
        <v>642</v>
      </c>
      <c r="Q12" s="377" t="s">
        <v>506</v>
      </c>
      <c r="R12" s="377" t="s">
        <v>643</v>
      </c>
      <c r="S12" s="339" t="s">
        <v>447</v>
      </c>
      <c r="T12" s="264">
        <v>33</v>
      </c>
      <c r="U12" s="265">
        <v>1</v>
      </c>
      <c r="V12" s="285" t="s">
        <v>559</v>
      </c>
      <c r="W12" s="436">
        <v>1</v>
      </c>
    </row>
    <row r="13" spans="2:30" s="2" customFormat="1" ht="13.5" customHeight="1">
      <c r="C13" s="12"/>
      <c r="D13" s="11" t="s">
        <v>758</v>
      </c>
      <c r="E13" s="56"/>
      <c r="F13" s="50" t="str">
        <f>IF(G13="","※","")</f>
        <v>※</v>
      </c>
      <c r="G13" s="77"/>
      <c r="H13" s="3"/>
      <c r="I13" s="14"/>
      <c r="J13" s="14" t="s">
        <v>13</v>
      </c>
      <c r="K13" s="14"/>
      <c r="L13" s="15"/>
      <c r="M13" s="579" t="s">
        <v>657</v>
      </c>
      <c r="N13" s="580">
        <v>7</v>
      </c>
      <c r="O13" s="580">
        <v>11</v>
      </c>
      <c r="P13" s="581" t="s">
        <v>675</v>
      </c>
      <c r="Q13" s="581" t="s">
        <v>658</v>
      </c>
      <c r="R13" s="581" t="s">
        <v>659</v>
      </c>
      <c r="S13" s="339" t="s">
        <v>448</v>
      </c>
      <c r="T13" s="264">
        <v>42</v>
      </c>
      <c r="U13" s="265">
        <v>1</v>
      </c>
      <c r="V13" s="285" t="s">
        <v>560</v>
      </c>
      <c r="W13" s="436">
        <v>2</v>
      </c>
    </row>
    <row r="14" spans="2:30">
      <c r="C14" s="12"/>
      <c r="D14" s="11" t="s">
        <v>8</v>
      </c>
      <c r="E14" s="56" t="str">
        <f>IF(G14="","",VLOOKUP(G14,J2:K22,2,FALSE))</f>
        <v/>
      </c>
      <c r="F14" s="50" t="str">
        <f>IF(G14="","※",IF(ISERROR(J16)=TRUE,"E",""))</f>
        <v>※</v>
      </c>
      <c r="G14" s="77"/>
      <c r="H14" s="61" t="str">
        <f>IF(F14="E","所管名を確認して下さい。","")</f>
        <v/>
      </c>
      <c r="J14" s="401">
        <f>工事情報!J14</f>
        <v>3</v>
      </c>
      <c r="L14" s="15"/>
      <c r="P14" s="288"/>
      <c r="Q14" s="288"/>
      <c r="R14" s="288"/>
      <c r="S14" s="339" t="s">
        <v>449</v>
      </c>
      <c r="T14" s="264">
        <v>43</v>
      </c>
      <c r="U14" s="265">
        <v>1</v>
      </c>
      <c r="V14" s="285" t="s">
        <v>561</v>
      </c>
      <c r="W14" s="436">
        <v>3</v>
      </c>
    </row>
    <row r="15" spans="2:30" s="2" customFormat="1">
      <c r="C15" s="12"/>
      <c r="D15" s="11" t="s">
        <v>790</v>
      </c>
      <c r="E15" s="56"/>
      <c r="F15" s="50" t="str">
        <f>IF(G15="","※","")</f>
        <v>※</v>
      </c>
      <c r="G15" s="79"/>
      <c r="H15" s="61" t="str">
        <f>IF(F16="E","所管名を確認して下さい。","")</f>
        <v/>
      </c>
      <c r="I15" s="32"/>
      <c r="J15" s="95" t="s">
        <v>144</v>
      </c>
      <c r="K15" s="32"/>
      <c r="L15" s="42"/>
      <c r="M15" s="32"/>
      <c r="N15" s="32"/>
      <c r="O15" s="32"/>
      <c r="P15" s="288"/>
      <c r="Q15" s="288"/>
      <c r="R15" s="288"/>
      <c r="S15" s="339" t="s">
        <v>450</v>
      </c>
      <c r="T15" s="264">
        <v>83</v>
      </c>
      <c r="U15" s="265">
        <v>1</v>
      </c>
      <c r="V15" s="285" t="s">
        <v>562</v>
      </c>
      <c r="W15" s="436">
        <v>4</v>
      </c>
    </row>
    <row r="16" spans="2:30" s="2" customFormat="1" ht="13.5" customHeight="1">
      <c r="C16" s="12"/>
      <c r="D16" s="11" t="s">
        <v>0</v>
      </c>
      <c r="E16" s="58" t="str">
        <f>IF(G16="","",VLOOKUP(G16,S2:T230,2,FALSE))</f>
        <v/>
      </c>
      <c r="F16" s="50" t="str">
        <f>IF(G16="","※","")</f>
        <v>※</v>
      </c>
      <c r="G16" s="79"/>
      <c r="H16" s="61" t="str">
        <f>IF(F17="E","もう１度選択して下さい。","")</f>
        <v/>
      </c>
      <c r="I16" s="14"/>
      <c r="J16" s="427" t="e">
        <f>IF(J14=2,VLOOKUP(G14,J8:K12,2,FALSE),IF(OR(J14=8,J14=11),VLOOKUP(G14,J20:K22,2,FALSE),VLOOKUP(G14,J2:K6,2,FALSE)))</f>
        <v>#N/A</v>
      </c>
      <c r="K16" s="14"/>
      <c r="L16" s="15"/>
      <c r="M16" s="32"/>
      <c r="N16" s="14"/>
      <c r="O16" s="14"/>
      <c r="P16" s="288"/>
      <c r="Q16" s="288"/>
      <c r="R16" s="288"/>
      <c r="S16" s="339" t="s">
        <v>451</v>
      </c>
      <c r="T16" s="264">
        <v>84</v>
      </c>
      <c r="U16" s="265">
        <v>1</v>
      </c>
      <c r="V16" s="285"/>
      <c r="W16" s="436"/>
    </row>
    <row r="17" spans="2:23" ht="13.5" customHeight="1">
      <c r="C17" s="12"/>
      <c r="D17" s="21" t="s">
        <v>6</v>
      </c>
      <c r="E17" s="56" t="str">
        <f>IF(G17="","",VLOOKUP(G17,V2:W15,2,FALSE))</f>
        <v/>
      </c>
      <c r="F17" s="50" t="str">
        <f>IF(G17="","※",IF(AND(OR(E17=5,E17=6)=TRUE,J14&lt;&gt;3)=TRUE,"E",""))</f>
        <v>※</v>
      </c>
      <c r="G17" s="434"/>
      <c r="H17" s="3"/>
      <c r="L17" s="15"/>
      <c r="M17" s="32"/>
      <c r="P17" s="260"/>
      <c r="Q17" s="260"/>
      <c r="R17" s="260"/>
      <c r="S17" s="339" t="s">
        <v>452</v>
      </c>
      <c r="T17" s="387">
        <v>85</v>
      </c>
      <c r="U17" s="279">
        <v>1</v>
      </c>
      <c r="V17" s="286"/>
      <c r="W17" s="437"/>
    </row>
    <row r="18" spans="2:23" ht="15" customHeight="1">
      <c r="C18" s="3"/>
      <c r="D18" s="3"/>
      <c r="E18" s="174"/>
      <c r="F18" s="52"/>
      <c r="G18" s="369"/>
      <c r="H18" s="3"/>
      <c r="J18" s="288" t="s">
        <v>257</v>
      </c>
      <c r="K18" s="288"/>
      <c r="L18" s="287"/>
      <c r="M18" s="32"/>
      <c r="P18" s="288"/>
      <c r="Q18" s="288"/>
      <c r="R18" s="288"/>
      <c r="S18" s="339" t="s">
        <v>453</v>
      </c>
      <c r="T18" s="264">
        <v>82</v>
      </c>
      <c r="U18" s="265">
        <v>1</v>
      </c>
      <c r="V18" s="297"/>
    </row>
    <row r="19" spans="2:23" ht="13.5" customHeight="1">
      <c r="B19" s="41"/>
      <c r="G19" s="2"/>
      <c r="H19" s="3"/>
      <c r="J19" s="290"/>
      <c r="K19" s="291"/>
      <c r="L19" s="292" t="s">
        <v>136</v>
      </c>
      <c r="M19" s="32"/>
      <c r="P19" s="288"/>
      <c r="Q19" s="288"/>
      <c r="R19" s="288"/>
      <c r="S19" s="339" t="s">
        <v>454</v>
      </c>
      <c r="T19" s="264">
        <v>51</v>
      </c>
      <c r="U19" s="265">
        <v>1</v>
      </c>
      <c r="V19" s="297"/>
    </row>
    <row r="20" spans="2:23">
      <c r="B20" s="3"/>
      <c r="G20" s="2"/>
      <c r="H20" s="3"/>
      <c r="J20" s="268" t="s">
        <v>118</v>
      </c>
      <c r="K20" s="293">
        <v>1</v>
      </c>
      <c r="L20" s="294">
        <v>1</v>
      </c>
      <c r="M20" s="32"/>
      <c r="P20" s="288"/>
      <c r="Q20" s="288"/>
      <c r="R20" s="288"/>
      <c r="S20" s="339" t="s">
        <v>420</v>
      </c>
      <c r="T20" s="264">
        <v>62</v>
      </c>
      <c r="U20" s="265">
        <v>1</v>
      </c>
      <c r="V20" s="297"/>
    </row>
    <row r="21" spans="2:23">
      <c r="B21" s="3"/>
      <c r="C21" s="3"/>
      <c r="D21" s="3"/>
      <c r="E21" s="167"/>
      <c r="F21" s="166"/>
      <c r="G21" s="168"/>
      <c r="H21" s="24"/>
      <c r="J21" s="268" t="s">
        <v>554</v>
      </c>
      <c r="K21" s="293">
        <v>3</v>
      </c>
      <c r="L21" s="294">
        <v>0.75</v>
      </c>
      <c r="M21" s="32"/>
      <c r="P21" s="288"/>
      <c r="Q21" s="288"/>
      <c r="R21" s="288"/>
      <c r="S21" s="339" t="s">
        <v>362</v>
      </c>
      <c r="T21" s="264">
        <v>63</v>
      </c>
      <c r="U21" s="265">
        <v>1</v>
      </c>
      <c r="V21" s="297"/>
    </row>
    <row r="22" spans="2:23">
      <c r="B22" s="3"/>
      <c r="C22" s="169"/>
      <c r="D22" s="170"/>
      <c r="E22" s="167"/>
      <c r="F22" s="52"/>
      <c r="G22" s="374"/>
      <c r="H22" s="24"/>
      <c r="J22" s="295" t="s">
        <v>555</v>
      </c>
      <c r="K22" s="296">
        <v>4</v>
      </c>
      <c r="L22" s="88">
        <v>0</v>
      </c>
      <c r="M22" s="32"/>
      <c r="P22" s="288"/>
      <c r="Q22" s="288"/>
      <c r="R22" s="288"/>
      <c r="S22" s="339" t="s">
        <v>382</v>
      </c>
      <c r="T22" s="264">
        <v>101</v>
      </c>
      <c r="U22" s="265">
        <v>1</v>
      </c>
      <c r="V22" s="297"/>
    </row>
    <row r="23" spans="2:23">
      <c r="B23" s="3"/>
      <c r="C23" s="3"/>
      <c r="D23" s="170"/>
      <c r="E23" s="167"/>
      <c r="F23" s="52"/>
      <c r="G23" s="375"/>
      <c r="H23" s="24"/>
      <c r="J23" s="288"/>
      <c r="K23" s="288"/>
      <c r="L23" s="288"/>
      <c r="M23" s="32"/>
      <c r="P23" s="288"/>
      <c r="Q23" s="288"/>
      <c r="R23" s="288"/>
      <c r="S23" s="339" t="s">
        <v>383</v>
      </c>
      <c r="T23" s="264">
        <v>102</v>
      </c>
      <c r="U23" s="265">
        <v>1</v>
      </c>
      <c r="V23" s="297"/>
    </row>
    <row r="24" spans="2:23">
      <c r="B24" s="3"/>
      <c r="C24" s="43"/>
      <c r="D24" s="170"/>
      <c r="E24" s="167"/>
      <c r="F24" s="52"/>
      <c r="G24" s="375"/>
      <c r="H24" s="24"/>
      <c r="J24" s="288" t="s">
        <v>258</v>
      </c>
      <c r="K24" s="288"/>
      <c r="L24" s="287"/>
      <c r="M24" s="15"/>
      <c r="P24" s="288"/>
      <c r="Q24" s="288"/>
      <c r="R24" s="288"/>
      <c r="S24" s="339" t="s">
        <v>384</v>
      </c>
      <c r="T24" s="266">
        <v>111</v>
      </c>
      <c r="U24" s="265">
        <v>1</v>
      </c>
      <c r="V24" s="297"/>
    </row>
    <row r="25" spans="2:23">
      <c r="B25" s="3"/>
      <c r="C25" s="3"/>
      <c r="D25" s="170"/>
      <c r="E25" s="167"/>
      <c r="F25" s="52"/>
      <c r="G25" s="375"/>
      <c r="H25" s="24"/>
      <c r="J25" s="290"/>
      <c r="K25" s="291"/>
      <c r="L25" s="292" t="s">
        <v>136</v>
      </c>
      <c r="M25" s="15"/>
      <c r="P25" s="288"/>
      <c r="Q25" s="288"/>
      <c r="R25" s="288"/>
      <c r="S25" s="339" t="s">
        <v>385</v>
      </c>
      <c r="T25" s="264">
        <v>112</v>
      </c>
      <c r="U25" s="265">
        <v>1</v>
      </c>
      <c r="V25" s="297"/>
    </row>
    <row r="26" spans="2:23">
      <c r="C26" s="3"/>
      <c r="D26" s="41"/>
      <c r="E26" s="167"/>
      <c r="F26" s="52"/>
      <c r="G26" s="75"/>
      <c r="H26" s="173"/>
      <c r="J26" s="268" t="s">
        <v>118</v>
      </c>
      <c r="K26" s="293">
        <v>1</v>
      </c>
      <c r="L26" s="294">
        <v>2</v>
      </c>
      <c r="M26" s="15"/>
      <c r="P26" s="288"/>
      <c r="Q26" s="288"/>
      <c r="R26" s="288"/>
      <c r="S26" s="339" t="s">
        <v>386</v>
      </c>
      <c r="T26" s="264">
        <v>71</v>
      </c>
      <c r="U26" s="265">
        <v>1</v>
      </c>
      <c r="V26" s="297"/>
    </row>
    <row r="27" spans="2:23">
      <c r="C27" s="3"/>
      <c r="D27" s="3"/>
      <c r="E27" s="167"/>
      <c r="F27" s="171"/>
      <c r="G27" s="172"/>
      <c r="J27" s="268" t="s">
        <v>119</v>
      </c>
      <c r="K27" s="293">
        <v>3</v>
      </c>
      <c r="L27" s="294">
        <v>1.5</v>
      </c>
      <c r="M27" s="15"/>
      <c r="P27" s="288"/>
      <c r="Q27" s="288"/>
      <c r="R27" s="288"/>
      <c r="S27" s="339" t="s">
        <v>387</v>
      </c>
      <c r="T27" s="264">
        <v>131</v>
      </c>
      <c r="U27" s="265">
        <v>1</v>
      </c>
      <c r="V27" s="297"/>
    </row>
    <row r="28" spans="2:23">
      <c r="J28" s="295" t="s">
        <v>120</v>
      </c>
      <c r="K28" s="296">
        <v>4</v>
      </c>
      <c r="L28" s="88">
        <v>0</v>
      </c>
      <c r="M28" s="15"/>
      <c r="P28" s="288"/>
      <c r="Q28" s="288"/>
      <c r="R28" s="288"/>
      <c r="S28" s="339" t="s">
        <v>388</v>
      </c>
      <c r="T28" s="264">
        <v>132</v>
      </c>
      <c r="U28" s="265">
        <v>1</v>
      </c>
      <c r="V28" s="297"/>
    </row>
    <row r="29" spans="2:23">
      <c r="M29" s="15"/>
      <c r="P29" s="288"/>
      <c r="Q29" s="288"/>
      <c r="R29" s="288"/>
      <c r="S29" s="339" t="s">
        <v>389</v>
      </c>
      <c r="T29" s="264">
        <v>133</v>
      </c>
      <c r="U29" s="265">
        <v>1</v>
      </c>
      <c r="V29" s="297"/>
    </row>
    <row r="30" spans="2:23" ht="24" customHeight="1">
      <c r="E30" s="62"/>
      <c r="F30" s="63"/>
      <c r="G30" s="23"/>
      <c r="M30" s="15"/>
      <c r="P30" s="288"/>
      <c r="Q30" s="288"/>
      <c r="R30" s="288"/>
      <c r="S30" s="339" t="s">
        <v>390</v>
      </c>
      <c r="T30" s="264">
        <v>134</v>
      </c>
      <c r="U30" s="265">
        <v>1</v>
      </c>
      <c r="V30" s="297"/>
    </row>
    <row r="31" spans="2:23" ht="24" customHeight="1">
      <c r="D31" s="44"/>
      <c r="E31" s="66"/>
      <c r="F31" s="67"/>
      <c r="G31" s="48"/>
      <c r="J31" s="675" t="str">
        <f>IF(G13="","",HLOOKUP(G13,$J$33:$O$34,2,FALSE))</f>
        <v/>
      </c>
      <c r="M31" s="15"/>
      <c r="P31" s="288"/>
      <c r="Q31" s="288"/>
      <c r="R31" s="288"/>
      <c r="S31" s="339"/>
      <c r="T31" s="264"/>
      <c r="U31" s="265"/>
      <c r="V31" s="297"/>
    </row>
    <row r="32" spans="2:23">
      <c r="D32" s="44"/>
      <c r="E32" s="66"/>
      <c r="F32" s="67"/>
      <c r="G32" s="674"/>
      <c r="M32" s="15"/>
      <c r="P32" s="288"/>
      <c r="Q32" s="288"/>
      <c r="R32" s="288"/>
      <c r="S32" s="339" t="s">
        <v>391</v>
      </c>
      <c r="T32" s="264">
        <v>141</v>
      </c>
      <c r="U32" s="265">
        <v>1</v>
      </c>
      <c r="V32" s="297"/>
    </row>
    <row r="33" spans="4:22">
      <c r="D33" s="70"/>
      <c r="E33" s="70"/>
      <c r="F33" s="71"/>
      <c r="G33" s="68"/>
      <c r="J33" s="14" t="s">
        <v>772</v>
      </c>
      <c r="K33" s="14" t="s">
        <v>773</v>
      </c>
      <c r="L33" s="14" t="s">
        <v>774</v>
      </c>
      <c r="M33" s="15" t="s">
        <v>775</v>
      </c>
      <c r="N33" s="14" t="s">
        <v>776</v>
      </c>
      <c r="O33" s="14" t="s">
        <v>777</v>
      </c>
      <c r="P33" s="288"/>
      <c r="Q33" s="288"/>
      <c r="R33" s="288"/>
      <c r="S33" s="339" t="s">
        <v>392</v>
      </c>
      <c r="T33" s="264">
        <v>142</v>
      </c>
      <c r="U33" s="265">
        <v>1</v>
      </c>
      <c r="V33" s="297"/>
    </row>
    <row r="34" spans="4:22">
      <c r="D34" s="64"/>
      <c r="E34" s="69"/>
      <c r="F34" s="59"/>
      <c r="G34" s="59"/>
      <c r="J34" s="14" t="s">
        <v>778</v>
      </c>
      <c r="K34" s="14" t="s">
        <v>778</v>
      </c>
      <c r="L34" s="14" t="s">
        <v>778</v>
      </c>
      <c r="M34" s="15" t="s">
        <v>778</v>
      </c>
      <c r="N34" s="14" t="s">
        <v>779</v>
      </c>
      <c r="O34" s="14" t="s">
        <v>779</v>
      </c>
      <c r="P34" s="288"/>
      <c r="Q34" s="288"/>
      <c r="R34" s="288"/>
      <c r="S34" s="339" t="s">
        <v>393</v>
      </c>
      <c r="T34" s="264">
        <v>143</v>
      </c>
      <c r="U34" s="265">
        <v>1</v>
      </c>
      <c r="V34" s="297"/>
    </row>
    <row r="35" spans="4:22">
      <c r="J35" s="14" t="s">
        <v>780</v>
      </c>
      <c r="K35" s="14" t="s">
        <v>780</v>
      </c>
      <c r="L35" s="14" t="s">
        <v>780</v>
      </c>
      <c r="M35" s="15" t="s">
        <v>780</v>
      </c>
      <c r="N35" s="14" t="s">
        <v>781</v>
      </c>
      <c r="O35" s="14" t="s">
        <v>781</v>
      </c>
      <c r="P35" s="288"/>
      <c r="Q35" s="288"/>
      <c r="R35" s="288"/>
      <c r="S35" s="339" t="s">
        <v>394</v>
      </c>
      <c r="T35" s="264">
        <v>144</v>
      </c>
      <c r="U35" s="265">
        <v>1</v>
      </c>
      <c r="V35" s="297"/>
    </row>
    <row r="36" spans="4:22">
      <c r="J36" s="14" t="s">
        <v>782</v>
      </c>
      <c r="K36" s="14" t="s">
        <v>782</v>
      </c>
      <c r="L36" s="14" t="s">
        <v>782</v>
      </c>
      <c r="M36" s="15" t="s">
        <v>782</v>
      </c>
      <c r="N36" s="14" t="s">
        <v>783</v>
      </c>
      <c r="O36" s="14" t="s">
        <v>783</v>
      </c>
      <c r="P36" s="288"/>
      <c r="Q36" s="288"/>
      <c r="R36" s="288"/>
      <c r="S36" s="339" t="s">
        <v>395</v>
      </c>
      <c r="T36" s="264">
        <v>145</v>
      </c>
      <c r="U36" s="265">
        <v>1</v>
      </c>
      <c r="V36" s="297"/>
    </row>
    <row r="37" spans="4:22">
      <c r="J37" s="14" t="s">
        <v>784</v>
      </c>
      <c r="K37" s="14" t="s">
        <v>784</v>
      </c>
      <c r="L37" s="14" t="s">
        <v>784</v>
      </c>
      <c r="M37" s="15" t="s">
        <v>784</v>
      </c>
      <c r="N37" s="14" t="s">
        <v>785</v>
      </c>
      <c r="O37" s="14" t="s">
        <v>785</v>
      </c>
      <c r="P37" s="288"/>
      <c r="Q37" s="288"/>
      <c r="R37" s="288"/>
      <c r="S37" s="340" t="s">
        <v>396</v>
      </c>
      <c r="T37" s="264">
        <v>91</v>
      </c>
      <c r="U37" s="265">
        <v>1</v>
      </c>
      <c r="V37" s="297"/>
    </row>
    <row r="38" spans="4:22">
      <c r="J38" s="14" t="s">
        <v>786</v>
      </c>
      <c r="K38" s="14" t="s">
        <v>786</v>
      </c>
      <c r="L38" s="14" t="s">
        <v>786</v>
      </c>
      <c r="M38" s="15" t="s">
        <v>786</v>
      </c>
      <c r="N38" s="14" t="s">
        <v>787</v>
      </c>
      <c r="O38" s="14" t="s">
        <v>787</v>
      </c>
      <c r="P38" s="288"/>
      <c r="Q38" s="288"/>
      <c r="R38" s="288"/>
      <c r="S38" s="340" t="s">
        <v>397</v>
      </c>
      <c r="T38" s="264">
        <v>151</v>
      </c>
      <c r="U38" s="265">
        <v>1</v>
      </c>
      <c r="V38" s="297"/>
    </row>
    <row r="39" spans="4:22">
      <c r="J39" s="14" t="s">
        <v>788</v>
      </c>
      <c r="K39" s="14" t="s">
        <v>788</v>
      </c>
      <c r="L39" s="14" t="s">
        <v>788</v>
      </c>
      <c r="M39" s="15" t="s">
        <v>788</v>
      </c>
      <c r="P39" s="288"/>
      <c r="Q39" s="288"/>
      <c r="R39" s="288"/>
      <c r="S39" s="340" t="s">
        <v>398</v>
      </c>
      <c r="T39" s="264">
        <v>161</v>
      </c>
      <c r="U39" s="265">
        <v>1</v>
      </c>
      <c r="V39" s="297"/>
    </row>
    <row r="40" spans="4:22">
      <c r="J40" s="14" t="s">
        <v>789</v>
      </c>
      <c r="K40" s="14" t="s">
        <v>789</v>
      </c>
      <c r="L40" s="14" t="s">
        <v>789</v>
      </c>
      <c r="M40" s="15" t="s">
        <v>789</v>
      </c>
      <c r="P40" s="288"/>
      <c r="Q40" s="260"/>
      <c r="R40" s="260"/>
      <c r="S40" s="340" t="s">
        <v>399</v>
      </c>
      <c r="T40" s="264">
        <v>171</v>
      </c>
      <c r="U40" s="265">
        <v>1</v>
      </c>
      <c r="V40" s="297"/>
    </row>
    <row r="41" spans="4:22">
      <c r="M41" s="15"/>
      <c r="P41" s="288"/>
      <c r="Q41" s="288"/>
      <c r="R41" s="288"/>
      <c r="S41" s="341" t="s">
        <v>400</v>
      </c>
      <c r="T41" s="264">
        <v>181</v>
      </c>
      <c r="U41" s="265">
        <v>1</v>
      </c>
      <c r="V41" s="297"/>
    </row>
    <row r="42" spans="4:22">
      <c r="M42" s="15"/>
      <c r="P42" s="288"/>
      <c r="Q42" s="288"/>
      <c r="R42" s="288"/>
      <c r="S42" s="341" t="s">
        <v>648</v>
      </c>
      <c r="T42" s="264">
        <v>191</v>
      </c>
      <c r="U42" s="265">
        <v>1</v>
      </c>
      <c r="V42" s="297"/>
    </row>
    <row r="43" spans="4:22">
      <c r="M43" s="15"/>
      <c r="P43" s="288"/>
      <c r="Q43" s="288"/>
      <c r="R43" s="288"/>
      <c r="S43" s="341" t="s">
        <v>649</v>
      </c>
      <c r="T43" s="264">
        <v>192</v>
      </c>
      <c r="U43" s="265">
        <v>1</v>
      </c>
      <c r="V43" s="297"/>
    </row>
    <row r="44" spans="4:22">
      <c r="M44" s="15"/>
      <c r="P44" s="288"/>
      <c r="Q44" s="288"/>
      <c r="R44" s="288"/>
      <c r="S44" s="388" t="s">
        <v>363</v>
      </c>
      <c r="T44" s="276">
        <v>198</v>
      </c>
      <c r="U44" s="277">
        <v>1</v>
      </c>
      <c r="V44" s="297"/>
    </row>
    <row r="45" spans="4:22">
      <c r="M45" s="15"/>
      <c r="P45" s="288"/>
      <c r="Q45" s="288"/>
      <c r="R45" s="288"/>
      <c r="S45" s="388" t="s">
        <v>364</v>
      </c>
      <c r="T45" s="276">
        <v>199</v>
      </c>
      <c r="U45" s="277">
        <v>1</v>
      </c>
      <c r="V45" s="297"/>
    </row>
    <row r="46" spans="4:22">
      <c r="M46" s="15"/>
      <c r="P46" s="288"/>
      <c r="Q46" s="288"/>
      <c r="R46" s="288"/>
      <c r="S46" s="342" t="s">
        <v>401</v>
      </c>
      <c r="T46" s="276">
        <v>121</v>
      </c>
      <c r="U46" s="277">
        <v>1</v>
      </c>
      <c r="V46" s="297"/>
    </row>
    <row r="47" spans="4:22">
      <c r="M47" s="15"/>
      <c r="P47" s="288"/>
      <c r="Q47" s="288"/>
      <c r="R47" s="288"/>
      <c r="S47" s="342" t="s">
        <v>402</v>
      </c>
      <c r="T47" s="276">
        <v>601</v>
      </c>
      <c r="U47" s="277">
        <v>1</v>
      </c>
      <c r="V47" s="297"/>
    </row>
    <row r="48" spans="4:22">
      <c r="M48" s="15"/>
      <c r="P48" s="288"/>
      <c r="Q48" s="288"/>
      <c r="R48" s="288"/>
      <c r="S48" s="342" t="s">
        <v>403</v>
      </c>
      <c r="T48" s="276">
        <v>602</v>
      </c>
      <c r="U48" s="277">
        <v>1</v>
      </c>
      <c r="V48" s="297"/>
    </row>
    <row r="49" spans="1:25">
      <c r="M49" s="15"/>
      <c r="P49" s="288"/>
      <c r="Q49" s="288"/>
      <c r="R49" s="288"/>
      <c r="S49" s="342" t="s">
        <v>404</v>
      </c>
      <c r="T49" s="276">
        <v>603</v>
      </c>
      <c r="U49" s="277">
        <v>1</v>
      </c>
      <c r="V49" s="297"/>
    </row>
    <row r="50" spans="1:25" s="4" customFormat="1">
      <c r="A50" s="2"/>
      <c r="B50" s="2"/>
      <c r="C50" s="2"/>
      <c r="D50" s="2"/>
      <c r="E50" s="30"/>
      <c r="F50" s="51"/>
      <c r="G50"/>
      <c r="H50"/>
      <c r="I50" s="19"/>
      <c r="J50" s="19"/>
      <c r="K50" s="19"/>
      <c r="L50" s="19"/>
      <c r="M50" s="15"/>
      <c r="N50" s="14"/>
      <c r="O50" s="14"/>
      <c r="Q50" s="288"/>
      <c r="R50" s="288"/>
      <c r="S50" s="342" t="s">
        <v>405</v>
      </c>
      <c r="T50" s="276">
        <v>604</v>
      </c>
      <c r="U50" s="277">
        <v>1</v>
      </c>
      <c r="V50" s="297"/>
      <c r="W50" s="2"/>
      <c r="X50" s="2"/>
      <c r="Y50" s="2"/>
    </row>
    <row r="51" spans="1:25" hidden="1">
      <c r="H51" s="4"/>
      <c r="M51" s="81"/>
      <c r="N51" s="19"/>
      <c r="O51" s="19"/>
      <c r="P51" s="288"/>
      <c r="Q51" s="288"/>
      <c r="R51" s="288"/>
      <c r="S51" s="342" t="s">
        <v>406</v>
      </c>
      <c r="T51" s="276">
        <v>123</v>
      </c>
      <c r="U51" s="277">
        <v>1</v>
      </c>
      <c r="V51" s="297"/>
    </row>
    <row r="52" spans="1:25">
      <c r="D52" s="82" t="s">
        <v>134</v>
      </c>
      <c r="E52" s="708" t="str">
        <f>IF(工事情報!G4="","",工事情報!G4)</f>
        <v/>
      </c>
      <c r="F52" s="709"/>
      <c r="G52" s="710"/>
      <c r="M52" s="15"/>
      <c r="P52" s="288"/>
      <c r="Q52" s="288"/>
      <c r="R52" s="288"/>
      <c r="S52" s="342" t="s">
        <v>407</v>
      </c>
      <c r="T52" s="276">
        <v>611</v>
      </c>
      <c r="U52" s="277">
        <v>1</v>
      </c>
      <c r="V52" s="297"/>
    </row>
    <row r="53" spans="1:25">
      <c r="M53" s="15"/>
      <c r="P53" s="288"/>
      <c r="Q53" s="288"/>
      <c r="R53" s="288"/>
      <c r="S53" s="342" t="s">
        <v>408</v>
      </c>
      <c r="T53" s="276">
        <v>612</v>
      </c>
      <c r="U53" s="277">
        <v>1</v>
      </c>
      <c r="V53" s="297"/>
    </row>
    <row r="54" spans="1:25">
      <c r="D54" s="26"/>
      <c r="M54" s="15"/>
      <c r="P54" s="288"/>
      <c r="Q54" s="288"/>
      <c r="R54" s="288"/>
      <c r="S54" s="342" t="s">
        <v>409</v>
      </c>
      <c r="T54" s="276">
        <v>613</v>
      </c>
      <c r="U54" s="277">
        <v>1</v>
      </c>
      <c r="V54" s="297"/>
    </row>
    <row r="55" spans="1:25">
      <c r="M55" s="15"/>
      <c r="P55" s="288"/>
      <c r="Q55" s="288"/>
      <c r="R55" s="288"/>
      <c r="S55" s="342" t="s">
        <v>410</v>
      </c>
      <c r="T55" s="276">
        <v>614</v>
      </c>
      <c r="U55" s="277">
        <v>1</v>
      </c>
      <c r="V55" s="297"/>
    </row>
    <row r="56" spans="1:25">
      <c r="M56" s="15"/>
      <c r="P56" s="288"/>
      <c r="Q56" s="288"/>
      <c r="R56" s="288"/>
      <c r="S56" s="342" t="s">
        <v>365</v>
      </c>
      <c r="T56" s="276">
        <v>615</v>
      </c>
      <c r="U56" s="277">
        <v>1</v>
      </c>
      <c r="V56" s="297"/>
    </row>
    <row r="57" spans="1:25">
      <c r="E57" s="83"/>
      <c r="M57" s="15"/>
      <c r="P57" s="288"/>
      <c r="Q57" s="288"/>
      <c r="R57" s="288"/>
      <c r="S57" s="342"/>
      <c r="T57" s="276"/>
      <c r="U57" s="277"/>
      <c r="V57" s="297"/>
    </row>
    <row r="58" spans="1:25">
      <c r="M58" s="15"/>
      <c r="P58" s="288" t="s">
        <v>573</v>
      </c>
      <c r="Q58" s="288"/>
      <c r="R58" s="288"/>
      <c r="S58" s="342"/>
      <c r="T58" s="526"/>
      <c r="U58" s="527"/>
      <c r="V58" s="297"/>
    </row>
    <row r="59" spans="1:25">
      <c r="M59" s="15"/>
      <c r="P59" s="528"/>
      <c r="Q59" s="528"/>
      <c r="R59" s="528"/>
      <c r="S59" s="340" t="s">
        <v>650</v>
      </c>
      <c r="T59" s="529">
        <v>151</v>
      </c>
      <c r="U59" s="527">
        <v>1</v>
      </c>
      <c r="V59" s="297"/>
    </row>
    <row r="60" spans="1:25">
      <c r="M60" s="15"/>
      <c r="P60" s="528"/>
      <c r="Q60" s="528"/>
      <c r="R60" s="528"/>
      <c r="S60" s="340" t="s">
        <v>651</v>
      </c>
      <c r="T60" s="529">
        <v>161</v>
      </c>
      <c r="U60" s="527">
        <v>1</v>
      </c>
      <c r="V60" s="297"/>
    </row>
    <row r="61" spans="1:25">
      <c r="M61" s="15"/>
      <c r="P61" s="528"/>
      <c r="Q61" s="528"/>
      <c r="R61" s="528"/>
      <c r="S61" s="342"/>
      <c r="T61" s="526"/>
      <c r="U61" s="527"/>
      <c r="V61" s="297"/>
    </row>
    <row r="62" spans="1:25">
      <c r="M62" s="15"/>
      <c r="P62" s="288"/>
      <c r="Q62" s="288"/>
      <c r="R62" s="288"/>
      <c r="S62" s="342"/>
      <c r="T62" s="276"/>
      <c r="U62" s="277"/>
      <c r="V62" s="297"/>
    </row>
    <row r="63" spans="1:25">
      <c r="M63" s="15"/>
      <c r="P63" s="288"/>
      <c r="Q63" s="288"/>
      <c r="R63" s="288"/>
      <c r="S63" s="342"/>
      <c r="T63" s="276"/>
      <c r="U63" s="277"/>
      <c r="V63" s="297"/>
    </row>
    <row r="64" spans="1:25">
      <c r="M64" s="15"/>
      <c r="P64" s="288"/>
      <c r="Q64" s="288"/>
      <c r="R64" s="288"/>
      <c r="S64" s="342"/>
      <c r="T64" s="276"/>
      <c r="U64" s="277"/>
      <c r="V64" s="297"/>
    </row>
    <row r="65" spans="13:22">
      <c r="M65" s="15"/>
      <c r="P65" s="288"/>
      <c r="Q65" s="288"/>
      <c r="R65" s="288"/>
      <c r="S65" s="342"/>
      <c r="T65" s="276"/>
      <c r="U65" s="277"/>
      <c r="V65" s="297"/>
    </row>
    <row r="66" spans="13:22">
      <c r="M66" s="15"/>
      <c r="P66" s="288"/>
      <c r="Q66" s="288"/>
      <c r="R66" s="288"/>
      <c r="S66" s="342"/>
      <c r="T66" s="276"/>
      <c r="U66" s="277"/>
      <c r="V66" s="297"/>
    </row>
    <row r="67" spans="13:22">
      <c r="M67" s="15"/>
      <c r="P67" s="260" t="s">
        <v>465</v>
      </c>
      <c r="Q67" s="288"/>
      <c r="R67" s="288"/>
      <c r="S67" s="261"/>
      <c r="T67" s="263"/>
      <c r="U67" s="261"/>
      <c r="V67" s="297"/>
    </row>
    <row r="68" spans="13:22">
      <c r="M68" s="15"/>
      <c r="P68" s="288"/>
      <c r="Q68" s="288"/>
      <c r="R68" s="288"/>
      <c r="S68" s="278" t="s">
        <v>466</v>
      </c>
      <c r="T68" s="278">
        <v>201</v>
      </c>
      <c r="U68" s="265">
        <v>4</v>
      </c>
      <c r="V68" s="297"/>
    </row>
    <row r="69" spans="13:22">
      <c r="M69" s="15"/>
      <c r="P69" s="288"/>
      <c r="Q69" s="288"/>
      <c r="R69" s="288"/>
      <c r="S69" s="278" t="s">
        <v>467</v>
      </c>
      <c r="T69" s="278">
        <v>211</v>
      </c>
      <c r="U69" s="265">
        <v>4</v>
      </c>
      <c r="V69" s="297"/>
    </row>
    <row r="70" spans="13:22">
      <c r="M70" s="15"/>
      <c r="P70" s="288"/>
      <c r="Q70" s="288"/>
      <c r="R70" s="288"/>
      <c r="S70" s="278" t="s">
        <v>468</v>
      </c>
      <c r="T70" s="278">
        <v>221</v>
      </c>
      <c r="U70" s="265">
        <v>4</v>
      </c>
      <c r="V70" s="297"/>
    </row>
    <row r="71" spans="13:22">
      <c r="M71" s="15"/>
      <c r="P71" s="288"/>
      <c r="Q71" s="288"/>
      <c r="R71" s="288"/>
      <c r="S71" s="278" t="s">
        <v>469</v>
      </c>
      <c r="T71" s="278">
        <v>231</v>
      </c>
      <c r="U71" s="265">
        <v>4</v>
      </c>
      <c r="V71" s="297"/>
    </row>
    <row r="72" spans="13:22">
      <c r="M72" s="15"/>
      <c r="P72" s="389"/>
      <c r="Q72" s="389"/>
      <c r="R72" s="389"/>
      <c r="S72" s="265" t="s">
        <v>470</v>
      </c>
      <c r="T72" s="265">
        <v>241</v>
      </c>
      <c r="U72" s="265">
        <v>4</v>
      </c>
      <c r="V72" s="297"/>
    </row>
    <row r="73" spans="13:22">
      <c r="M73" s="15"/>
      <c r="P73" s="288"/>
      <c r="Q73" s="288"/>
      <c r="R73" s="288"/>
      <c r="S73" s="265" t="s">
        <v>471</v>
      </c>
      <c r="T73" s="265">
        <v>251</v>
      </c>
      <c r="U73" s="265">
        <v>4</v>
      </c>
      <c r="V73" s="297"/>
    </row>
    <row r="74" spans="13:22">
      <c r="M74" s="15"/>
      <c r="P74" s="288"/>
      <c r="Q74" s="288"/>
      <c r="R74" s="288"/>
      <c r="S74" s="265" t="s">
        <v>472</v>
      </c>
      <c r="T74" s="265">
        <v>261</v>
      </c>
      <c r="U74" s="265">
        <v>4</v>
      </c>
      <c r="V74" s="297"/>
    </row>
    <row r="75" spans="13:22">
      <c r="M75" s="15"/>
      <c r="P75" s="288"/>
      <c r="Q75" s="288"/>
      <c r="R75" s="288"/>
      <c r="S75" s="265" t="s">
        <v>473</v>
      </c>
      <c r="T75" s="265">
        <v>271</v>
      </c>
      <c r="U75" s="265">
        <v>4</v>
      </c>
      <c r="V75" s="297"/>
    </row>
    <row r="76" spans="13:22">
      <c r="M76" s="15"/>
      <c r="P76" s="288"/>
      <c r="Q76" s="288"/>
      <c r="R76" s="288"/>
      <c r="S76" s="265" t="s">
        <v>474</v>
      </c>
      <c r="T76" s="265">
        <v>281</v>
      </c>
      <c r="U76" s="265">
        <v>4</v>
      </c>
      <c r="V76" s="297"/>
    </row>
    <row r="77" spans="13:22">
      <c r="M77" s="15"/>
      <c r="P77" s="288"/>
      <c r="Q77" s="288"/>
      <c r="R77" s="288"/>
      <c r="S77" s="265" t="s">
        <v>475</v>
      </c>
      <c r="T77" s="265">
        <v>202</v>
      </c>
      <c r="U77" s="265">
        <v>4</v>
      </c>
      <c r="V77" s="297"/>
    </row>
    <row r="78" spans="13:22">
      <c r="M78" s="15"/>
      <c r="P78" s="288"/>
      <c r="Q78" s="288"/>
      <c r="R78" s="288"/>
      <c r="S78" s="265" t="s">
        <v>476</v>
      </c>
      <c r="T78" s="265">
        <v>203</v>
      </c>
      <c r="U78" s="265">
        <v>4</v>
      </c>
      <c r="V78" s="297"/>
    </row>
    <row r="79" spans="13:22">
      <c r="M79" s="15"/>
      <c r="P79" s="288"/>
      <c r="Q79" s="288"/>
      <c r="R79" s="288"/>
      <c r="S79" s="265" t="s">
        <v>477</v>
      </c>
      <c r="T79" s="265">
        <v>204</v>
      </c>
      <c r="U79" s="279">
        <v>4</v>
      </c>
      <c r="V79" s="297"/>
    </row>
    <row r="80" spans="13:22">
      <c r="M80" s="15"/>
      <c r="P80" s="288"/>
      <c r="Q80" s="260"/>
      <c r="R80" s="260"/>
      <c r="S80" s="265" t="s">
        <v>478</v>
      </c>
      <c r="T80" s="265">
        <v>293</v>
      </c>
      <c r="U80" s="265">
        <v>4</v>
      </c>
      <c r="V80" s="297"/>
    </row>
    <row r="81" spans="13:22">
      <c r="M81" s="15"/>
      <c r="P81" s="288"/>
      <c r="Q81" s="288"/>
      <c r="R81" s="288"/>
      <c r="S81" s="265" t="s">
        <v>479</v>
      </c>
      <c r="T81" s="265">
        <v>294</v>
      </c>
      <c r="U81" s="265">
        <v>4</v>
      </c>
      <c r="V81" s="297"/>
    </row>
    <row r="82" spans="13:22">
      <c r="M82" s="15"/>
      <c r="P82" s="288"/>
      <c r="Q82" s="288"/>
      <c r="R82" s="288"/>
      <c r="S82" s="265" t="s">
        <v>480</v>
      </c>
      <c r="T82" s="265">
        <v>296</v>
      </c>
      <c r="U82" s="265">
        <v>4</v>
      </c>
      <c r="V82" s="297"/>
    </row>
    <row r="83" spans="13:22">
      <c r="M83" s="15"/>
      <c r="P83" s="288"/>
      <c r="Q83" s="288"/>
      <c r="R83" s="288"/>
      <c r="S83" s="265" t="s">
        <v>481</v>
      </c>
      <c r="T83" s="265">
        <v>205</v>
      </c>
      <c r="U83" s="265">
        <v>4</v>
      </c>
      <c r="V83" s="297"/>
    </row>
    <row r="84" spans="13:22">
      <c r="M84" s="15"/>
      <c r="P84" s="288"/>
      <c r="Q84" s="288"/>
      <c r="R84" s="288"/>
      <c r="S84" s="265" t="s">
        <v>482</v>
      </c>
      <c r="T84" s="265">
        <v>206</v>
      </c>
      <c r="U84" s="265">
        <v>4</v>
      </c>
      <c r="V84" s="297"/>
    </row>
    <row r="85" spans="13:22">
      <c r="M85" s="15"/>
      <c r="P85" s="288"/>
      <c r="Q85" s="288"/>
      <c r="R85" s="288"/>
      <c r="S85" s="265" t="s">
        <v>483</v>
      </c>
      <c r="T85" s="265">
        <v>207</v>
      </c>
      <c r="U85" s="265">
        <v>4</v>
      </c>
      <c r="V85" s="297"/>
    </row>
    <row r="86" spans="13:22">
      <c r="M86" s="15"/>
      <c r="P86" s="288"/>
      <c r="Q86" s="288"/>
      <c r="R86" s="288"/>
      <c r="S86" s="265" t="s">
        <v>484</v>
      </c>
      <c r="T86" s="265">
        <v>291</v>
      </c>
      <c r="U86" s="265">
        <v>4</v>
      </c>
      <c r="V86" s="297"/>
    </row>
    <row r="87" spans="13:22">
      <c r="M87" s="15"/>
      <c r="P87" s="288"/>
      <c r="Q87" s="288"/>
      <c r="R87" s="288"/>
      <c r="S87" s="265" t="s">
        <v>485</v>
      </c>
      <c r="T87" s="265">
        <v>295</v>
      </c>
      <c r="U87" s="265">
        <v>4</v>
      </c>
      <c r="V87" s="297"/>
    </row>
    <row r="88" spans="13:22">
      <c r="M88" s="15"/>
      <c r="P88" s="288"/>
      <c r="Q88" s="288"/>
      <c r="R88" s="288"/>
      <c r="S88" s="265" t="s">
        <v>127</v>
      </c>
      <c r="T88" s="265">
        <v>297</v>
      </c>
      <c r="U88" s="265">
        <v>4</v>
      </c>
      <c r="V88" s="297"/>
    </row>
    <row r="89" spans="13:22">
      <c r="M89" s="15"/>
      <c r="P89" s="288"/>
      <c r="Q89" s="288"/>
      <c r="R89" s="288"/>
      <c r="S89" s="265" t="s">
        <v>128</v>
      </c>
      <c r="T89" s="265">
        <v>298</v>
      </c>
      <c r="U89" s="265">
        <v>4</v>
      </c>
      <c r="V89" s="297"/>
    </row>
    <row r="90" spans="13:22">
      <c r="M90" s="15"/>
      <c r="P90" s="288"/>
      <c r="Q90" s="288"/>
      <c r="R90" s="288"/>
      <c r="S90" s="265" t="s">
        <v>135</v>
      </c>
      <c r="T90" s="265">
        <v>299</v>
      </c>
      <c r="U90" s="265">
        <v>4</v>
      </c>
      <c r="V90" s="297"/>
    </row>
    <row r="91" spans="13:22">
      <c r="M91" s="15"/>
      <c r="P91" s="288"/>
      <c r="Q91" s="288"/>
      <c r="R91" s="288"/>
      <c r="S91" s="342" t="s">
        <v>366</v>
      </c>
      <c r="T91" s="265">
        <v>262</v>
      </c>
      <c r="U91" s="265">
        <v>4</v>
      </c>
      <c r="V91" s="297"/>
    </row>
    <row r="92" spans="13:22">
      <c r="M92" s="15"/>
      <c r="P92" s="288"/>
      <c r="Q92" s="288"/>
      <c r="R92" s="288"/>
      <c r="S92" s="342" t="s">
        <v>367</v>
      </c>
      <c r="T92" s="265">
        <v>263</v>
      </c>
      <c r="U92" s="265">
        <v>4</v>
      </c>
      <c r="V92" s="297"/>
    </row>
    <row r="93" spans="13:22">
      <c r="M93" s="15"/>
      <c r="P93" s="288"/>
      <c r="Q93" s="390"/>
      <c r="R93" s="390"/>
      <c r="S93" s="342" t="s">
        <v>411</v>
      </c>
      <c r="T93" s="265">
        <v>264</v>
      </c>
      <c r="U93" s="265">
        <v>4</v>
      </c>
      <c r="V93" s="297"/>
    </row>
    <row r="94" spans="13:22">
      <c r="M94" s="15"/>
      <c r="P94" s="297"/>
      <c r="Q94" s="297"/>
      <c r="R94" s="297"/>
      <c r="S94" s="342" t="s">
        <v>412</v>
      </c>
      <c r="T94" s="265">
        <v>265</v>
      </c>
      <c r="U94" s="265">
        <v>4</v>
      </c>
      <c r="V94" s="297"/>
    </row>
    <row r="95" spans="13:22">
      <c r="M95" s="15"/>
      <c r="P95" s="297"/>
      <c r="Q95" s="297"/>
      <c r="R95" s="297"/>
      <c r="S95" s="342" t="s">
        <v>368</v>
      </c>
      <c r="T95" s="265">
        <v>266</v>
      </c>
      <c r="U95" s="265">
        <v>4</v>
      </c>
      <c r="V95" s="297"/>
    </row>
    <row r="96" spans="13:22">
      <c r="M96" s="15"/>
      <c r="P96" s="297"/>
      <c r="Q96" s="297"/>
      <c r="R96" s="297"/>
      <c r="S96" s="342" t="s">
        <v>486</v>
      </c>
      <c r="T96" s="530">
        <v>245</v>
      </c>
      <c r="U96" s="530">
        <v>4</v>
      </c>
      <c r="V96" s="297"/>
    </row>
    <row r="97" spans="13:22">
      <c r="M97" s="15"/>
      <c r="P97" s="260"/>
      <c r="Q97" s="260"/>
      <c r="R97" s="260"/>
      <c r="S97" s="342"/>
      <c r="T97" s="530"/>
      <c r="U97" s="530"/>
      <c r="V97" s="342" t="s">
        <v>513</v>
      </c>
    </row>
    <row r="98" spans="13:22">
      <c r="M98" s="15"/>
      <c r="P98" s="260"/>
      <c r="Q98" s="260"/>
      <c r="R98" s="260"/>
      <c r="S98" s="342"/>
      <c r="T98" s="265"/>
      <c r="U98" s="265"/>
      <c r="V98" s="342" t="s">
        <v>514</v>
      </c>
    </row>
    <row r="99" spans="13:22">
      <c r="M99" s="15"/>
      <c r="P99" s="260"/>
      <c r="Q99" s="260"/>
      <c r="R99" s="260"/>
      <c r="S99" s="342"/>
      <c r="T99" s="265"/>
      <c r="U99" s="265"/>
      <c r="V99" s="342" t="s">
        <v>515</v>
      </c>
    </row>
    <row r="100" spans="13:22">
      <c r="M100" s="15"/>
      <c r="P100" s="260"/>
      <c r="Q100" s="260"/>
      <c r="R100" s="260"/>
      <c r="S100" s="396"/>
      <c r="T100" s="376"/>
      <c r="U100" s="376"/>
      <c r="V100" s="342" t="s">
        <v>516</v>
      </c>
    </row>
    <row r="101" spans="13:22">
      <c r="M101" s="15"/>
      <c r="P101" s="260"/>
      <c r="Q101" s="260"/>
      <c r="R101" s="260"/>
      <c r="S101" s="342"/>
      <c r="T101" s="265"/>
      <c r="U101" s="265"/>
      <c r="V101" s="297"/>
    </row>
    <row r="102" spans="13:22">
      <c r="M102" s="15"/>
      <c r="P102" s="260"/>
      <c r="Q102" s="260"/>
      <c r="R102" s="260"/>
      <c r="S102" s="342"/>
      <c r="T102" s="265"/>
      <c r="U102" s="265"/>
      <c r="V102" s="297"/>
    </row>
    <row r="103" spans="13:22">
      <c r="M103" s="15"/>
      <c r="P103" s="260"/>
      <c r="Q103" s="260"/>
      <c r="R103" s="260"/>
      <c r="S103" s="342"/>
      <c r="T103" s="265"/>
      <c r="U103" s="265"/>
      <c r="V103" s="297"/>
    </row>
    <row r="104" spans="13:22">
      <c r="M104" s="15"/>
      <c r="P104" s="260"/>
      <c r="Q104" s="260"/>
      <c r="R104" s="260"/>
      <c r="S104" s="342"/>
      <c r="T104" s="265"/>
      <c r="U104" s="265"/>
      <c r="V104" s="297"/>
    </row>
    <row r="105" spans="13:22">
      <c r="M105" s="15"/>
      <c r="P105" s="260"/>
      <c r="Q105" s="260"/>
      <c r="R105" s="260"/>
      <c r="S105" s="342"/>
      <c r="T105" s="265"/>
      <c r="U105" s="265"/>
      <c r="V105" s="297"/>
    </row>
    <row r="106" spans="13:22">
      <c r="M106" s="15"/>
      <c r="P106" s="260"/>
      <c r="Q106" s="260"/>
      <c r="R106" s="260"/>
      <c r="S106" s="342"/>
      <c r="T106" s="265"/>
      <c r="U106" s="265"/>
      <c r="V106" s="297"/>
    </row>
    <row r="107" spans="13:22">
      <c r="M107" s="15"/>
      <c r="P107" s="260"/>
      <c r="Q107" s="260"/>
      <c r="R107" s="260"/>
      <c r="S107" s="342"/>
      <c r="T107" s="265"/>
      <c r="U107" s="265"/>
      <c r="V107" s="297"/>
    </row>
    <row r="108" spans="13:22">
      <c r="M108" s="15"/>
      <c r="P108" s="260"/>
      <c r="Q108" s="260"/>
      <c r="R108" s="260"/>
      <c r="S108" s="342"/>
      <c r="T108" s="265"/>
      <c r="U108" s="265"/>
      <c r="V108" s="297"/>
    </row>
    <row r="109" spans="13:22">
      <c r="M109" s="15"/>
      <c r="P109" s="260"/>
      <c r="Q109" s="260"/>
      <c r="R109" s="260"/>
      <c r="S109" s="342"/>
      <c r="T109" s="265"/>
      <c r="U109" s="265"/>
      <c r="V109" s="297"/>
    </row>
    <row r="110" spans="13:22">
      <c r="M110" s="15"/>
      <c r="P110" s="260" t="s">
        <v>487</v>
      </c>
      <c r="Q110" s="260"/>
      <c r="R110" s="260"/>
      <c r="S110" s="261"/>
      <c r="T110" s="281"/>
      <c r="U110" s="261"/>
      <c r="V110" s="297"/>
    </row>
    <row r="111" spans="13:22">
      <c r="M111" s="15"/>
      <c r="P111" s="260"/>
      <c r="Q111" s="260"/>
      <c r="R111" s="260"/>
      <c r="S111" s="278" t="s">
        <v>488</v>
      </c>
      <c r="T111" s="264">
        <v>301</v>
      </c>
      <c r="U111" s="265">
        <v>2</v>
      </c>
      <c r="V111" s="297"/>
    </row>
    <row r="112" spans="13:22">
      <c r="M112" s="15"/>
      <c r="P112" s="260"/>
      <c r="Q112" s="260"/>
      <c r="R112" s="260"/>
      <c r="S112" s="278" t="s">
        <v>489</v>
      </c>
      <c r="T112" s="264">
        <v>302</v>
      </c>
      <c r="U112" s="265">
        <v>2</v>
      </c>
      <c r="V112" s="297"/>
    </row>
    <row r="113" spans="13:22">
      <c r="M113" s="15"/>
      <c r="P113" s="260"/>
      <c r="Q113" s="260"/>
      <c r="R113" s="260"/>
      <c r="S113" s="278" t="s">
        <v>490</v>
      </c>
      <c r="T113" s="264">
        <v>303</v>
      </c>
      <c r="U113" s="265">
        <v>2</v>
      </c>
      <c r="V113" s="297"/>
    </row>
    <row r="114" spans="13:22">
      <c r="M114" s="15"/>
      <c r="P114" s="288"/>
      <c r="Q114" s="288"/>
      <c r="R114" s="288"/>
      <c r="S114" s="278" t="s">
        <v>491</v>
      </c>
      <c r="T114" s="264">
        <v>304</v>
      </c>
      <c r="U114" s="265">
        <v>2</v>
      </c>
      <c r="V114" s="297"/>
    </row>
    <row r="115" spans="13:22">
      <c r="M115" s="15"/>
      <c r="P115" s="288"/>
      <c r="Q115" s="260"/>
      <c r="R115" s="260"/>
      <c r="S115" s="265" t="s">
        <v>492</v>
      </c>
      <c r="T115" s="264">
        <v>311</v>
      </c>
      <c r="U115" s="265">
        <v>2</v>
      </c>
      <c r="V115" s="297"/>
    </row>
    <row r="116" spans="13:22">
      <c r="M116" s="15"/>
      <c r="P116" s="288"/>
      <c r="Q116" s="288"/>
      <c r="R116" s="288"/>
      <c r="S116" s="265" t="s">
        <v>493</v>
      </c>
      <c r="T116" s="264">
        <v>312</v>
      </c>
      <c r="U116" s="265">
        <v>2</v>
      </c>
      <c r="V116" s="297"/>
    </row>
    <row r="117" spans="13:22">
      <c r="M117" s="15"/>
      <c r="P117" s="288"/>
      <c r="Q117" s="288"/>
      <c r="R117" s="288"/>
      <c r="S117" s="277" t="s">
        <v>137</v>
      </c>
      <c r="T117" s="276">
        <v>313</v>
      </c>
      <c r="U117" s="277">
        <v>2</v>
      </c>
      <c r="V117" s="297"/>
    </row>
    <row r="118" spans="13:22">
      <c r="M118" s="15"/>
      <c r="P118" s="288"/>
      <c r="Q118" s="288"/>
      <c r="R118" s="288"/>
      <c r="S118" s="277" t="s">
        <v>652</v>
      </c>
      <c r="T118" s="276">
        <v>314</v>
      </c>
      <c r="U118" s="277">
        <v>2</v>
      </c>
      <c r="V118" s="297"/>
    </row>
    <row r="119" spans="13:22">
      <c r="M119" s="15"/>
      <c r="P119" s="288"/>
      <c r="Q119" s="288"/>
      <c r="R119" s="288"/>
      <c r="S119" s="277" t="s">
        <v>503</v>
      </c>
      <c r="T119" s="276">
        <v>315</v>
      </c>
      <c r="U119" s="277">
        <v>2</v>
      </c>
      <c r="V119" s="297"/>
    </row>
    <row r="120" spans="13:22">
      <c r="M120" s="15"/>
      <c r="P120" s="288"/>
      <c r="Q120" s="288"/>
      <c r="R120" s="288"/>
      <c r="S120" s="277" t="s">
        <v>504</v>
      </c>
      <c r="T120" s="276">
        <v>316</v>
      </c>
      <c r="U120" s="277">
        <v>2</v>
      </c>
      <c r="V120" s="297"/>
    </row>
    <row r="121" spans="13:22">
      <c r="P121" s="288"/>
      <c r="Q121" s="288"/>
      <c r="R121" s="288"/>
      <c r="S121" s="277"/>
      <c r="T121" s="276"/>
      <c r="U121" s="277"/>
      <c r="V121" s="297"/>
    </row>
    <row r="122" spans="13:22">
      <c r="P122" s="288"/>
      <c r="Q122" s="288"/>
      <c r="R122" s="288"/>
      <c r="S122" s="277"/>
      <c r="T122" s="276"/>
      <c r="U122" s="277"/>
      <c r="V122" s="297"/>
    </row>
    <row r="123" spans="13:22">
      <c r="P123" s="288"/>
      <c r="Q123" s="288"/>
      <c r="R123" s="288"/>
      <c r="S123" s="277"/>
      <c r="T123" s="276"/>
      <c r="U123" s="277"/>
      <c r="V123" s="297"/>
    </row>
    <row r="124" spans="13:22">
      <c r="P124" s="288"/>
      <c r="Q124" s="288"/>
      <c r="R124" s="288"/>
      <c r="S124" s="277"/>
      <c r="T124" s="276"/>
      <c r="U124" s="277"/>
      <c r="V124" s="297"/>
    </row>
    <row r="125" spans="13:22">
      <c r="P125" s="288"/>
      <c r="Q125" s="288"/>
      <c r="R125" s="288"/>
      <c r="S125" s="277"/>
      <c r="T125" s="276"/>
      <c r="U125" s="277"/>
      <c r="V125" s="297"/>
    </row>
    <row r="126" spans="13:22">
      <c r="P126" s="288"/>
      <c r="Q126" s="288"/>
      <c r="R126" s="288"/>
      <c r="S126" s="277"/>
      <c r="T126" s="276"/>
      <c r="U126" s="277"/>
      <c r="V126" s="297"/>
    </row>
    <row r="127" spans="13:22">
      <c r="P127" s="288"/>
      <c r="Q127" s="288"/>
      <c r="R127" s="288"/>
      <c r="S127" s="391"/>
      <c r="T127" s="392"/>
      <c r="U127" s="391"/>
      <c r="V127" s="297"/>
    </row>
    <row r="128" spans="13:22">
      <c r="P128" s="260" t="s">
        <v>494</v>
      </c>
      <c r="Q128" s="288"/>
      <c r="R128" s="288"/>
      <c r="S128" s="265"/>
      <c r="T128" s="264"/>
      <c r="U128" s="265"/>
      <c r="V128" s="297"/>
    </row>
    <row r="129" spans="16:22">
      <c r="P129" s="288"/>
      <c r="Q129" s="288"/>
      <c r="R129" s="288"/>
      <c r="S129" s="597" t="s">
        <v>723</v>
      </c>
      <c r="T129" s="264">
        <v>321</v>
      </c>
      <c r="U129" s="265">
        <v>3</v>
      </c>
      <c r="V129" s="297"/>
    </row>
    <row r="130" spans="16:22">
      <c r="P130" s="288"/>
      <c r="Q130" s="288"/>
      <c r="R130" s="288"/>
      <c r="S130" s="597" t="s">
        <v>724</v>
      </c>
      <c r="T130" s="264">
        <v>322</v>
      </c>
      <c r="U130" s="265">
        <v>3</v>
      </c>
      <c r="V130" s="297"/>
    </row>
    <row r="131" spans="16:22">
      <c r="P131" s="288"/>
      <c r="Q131" s="288"/>
      <c r="R131" s="288"/>
      <c r="S131" s="597" t="s">
        <v>725</v>
      </c>
      <c r="T131" s="264">
        <v>371</v>
      </c>
      <c r="U131" s="265">
        <v>3</v>
      </c>
      <c r="V131" s="297"/>
    </row>
    <row r="132" spans="16:22">
      <c r="P132" s="288"/>
      <c r="Q132" s="288"/>
      <c r="R132" s="288"/>
      <c r="S132" s="598" t="s">
        <v>726</v>
      </c>
      <c r="T132" s="264">
        <v>372</v>
      </c>
      <c r="U132" s="277">
        <v>3</v>
      </c>
      <c r="V132" s="599"/>
    </row>
    <row r="133" spans="16:22">
      <c r="P133" s="288"/>
      <c r="Q133" s="288"/>
      <c r="R133" s="288"/>
      <c r="S133" s="600" t="s">
        <v>413</v>
      </c>
      <c r="T133" s="276">
        <v>341</v>
      </c>
      <c r="U133" s="277">
        <v>3</v>
      </c>
      <c r="V133" s="393"/>
    </row>
    <row r="134" spans="16:22">
      <c r="P134" s="288"/>
      <c r="Q134" s="288"/>
      <c r="R134" s="288"/>
      <c r="S134" s="277" t="s">
        <v>727</v>
      </c>
      <c r="T134" s="276">
        <v>351</v>
      </c>
      <c r="U134" s="277">
        <v>3</v>
      </c>
      <c r="V134" s="393"/>
    </row>
    <row r="135" spans="16:22">
      <c r="P135" s="288"/>
      <c r="Q135" s="288"/>
      <c r="R135" s="288"/>
      <c r="S135" s="394"/>
      <c r="T135" s="276"/>
      <c r="U135" s="277"/>
      <c r="V135" s="395"/>
    </row>
    <row r="136" spans="16:22">
      <c r="P136" s="288"/>
      <c r="Q136" s="288"/>
      <c r="R136" s="288"/>
      <c r="S136" s="394"/>
      <c r="T136" s="276"/>
      <c r="U136" s="277"/>
      <c r="V136" s="395"/>
    </row>
    <row r="137" spans="16:22">
      <c r="P137" s="288"/>
      <c r="Q137" s="288"/>
      <c r="R137" s="288"/>
      <c r="S137" s="394"/>
      <c r="T137" s="276"/>
      <c r="U137" s="277"/>
      <c r="V137" s="395"/>
    </row>
    <row r="138" spans="16:22">
      <c r="P138" s="288"/>
      <c r="Q138" s="288"/>
      <c r="R138" s="288"/>
      <c r="S138" s="394"/>
      <c r="T138" s="276"/>
      <c r="U138" s="277"/>
      <c r="V138" s="395"/>
    </row>
    <row r="139" spans="16:22">
      <c r="P139" s="288"/>
      <c r="Q139" s="288"/>
      <c r="R139" s="288"/>
      <c r="S139" s="394"/>
      <c r="T139" s="276"/>
      <c r="U139" s="277"/>
      <c r="V139" s="395"/>
    </row>
    <row r="140" spans="16:22">
      <c r="P140" s="288"/>
      <c r="Q140" s="288"/>
      <c r="R140" s="288"/>
      <c r="S140" s="394"/>
      <c r="T140" s="276"/>
      <c r="U140" s="277"/>
      <c r="V140" s="395"/>
    </row>
    <row r="141" spans="16:22">
      <c r="P141" s="288"/>
      <c r="Q141" s="288"/>
      <c r="R141" s="288"/>
      <c r="S141" s="394"/>
      <c r="T141" s="276"/>
      <c r="U141" s="277"/>
      <c r="V141" s="395"/>
    </row>
    <row r="142" spans="16:22">
      <c r="P142" s="288"/>
      <c r="Q142" s="288"/>
      <c r="R142" s="288"/>
      <c r="S142" s="394"/>
      <c r="T142" s="276"/>
      <c r="U142" s="277"/>
      <c r="V142" s="395"/>
    </row>
    <row r="143" spans="16:22">
      <c r="P143" s="288"/>
      <c r="Q143" s="288"/>
      <c r="R143" s="288"/>
      <c r="S143" s="394"/>
      <c r="T143" s="276"/>
      <c r="U143" s="277"/>
      <c r="V143" s="395"/>
    </row>
    <row r="144" spans="16:22">
      <c r="P144" s="260" t="s">
        <v>126</v>
      </c>
      <c r="Q144" s="288"/>
      <c r="R144" s="288"/>
      <c r="S144" s="282"/>
      <c r="T144" s="283"/>
      <c r="U144" s="261"/>
      <c r="V144" s="297"/>
    </row>
    <row r="145" spans="16:22">
      <c r="P145" s="288"/>
      <c r="Q145" s="288"/>
      <c r="R145" s="288"/>
      <c r="S145" s="275" t="s">
        <v>455</v>
      </c>
      <c r="T145" s="264">
        <v>121</v>
      </c>
      <c r="U145" s="265">
        <v>5</v>
      </c>
      <c r="V145" s="297"/>
    </row>
    <row r="146" spans="16:22">
      <c r="P146" s="288"/>
      <c r="Q146" s="288"/>
      <c r="R146" s="288"/>
      <c r="S146" s="342" t="s">
        <v>456</v>
      </c>
      <c r="T146" s="276">
        <v>601</v>
      </c>
      <c r="U146" s="277">
        <v>5</v>
      </c>
      <c r="V146" s="297"/>
    </row>
    <row r="147" spans="16:22">
      <c r="P147" s="288"/>
      <c r="Q147" s="288"/>
      <c r="R147" s="288"/>
      <c r="S147" s="342" t="s">
        <v>457</v>
      </c>
      <c r="T147" s="276">
        <v>602</v>
      </c>
      <c r="U147" s="277">
        <v>5</v>
      </c>
      <c r="V147" s="297"/>
    </row>
    <row r="148" spans="16:22">
      <c r="P148" s="288"/>
      <c r="Q148" s="288"/>
      <c r="R148" s="288"/>
      <c r="S148" s="342" t="s">
        <v>458</v>
      </c>
      <c r="T148" s="276">
        <v>603</v>
      </c>
      <c r="U148" s="277">
        <v>5</v>
      </c>
      <c r="V148" s="297"/>
    </row>
    <row r="149" spans="16:22">
      <c r="P149" s="288"/>
      <c r="Q149" s="288"/>
      <c r="R149" s="288"/>
      <c r="S149" s="342" t="s">
        <v>459</v>
      </c>
      <c r="T149" s="276">
        <v>604</v>
      </c>
      <c r="U149" s="277">
        <v>5</v>
      </c>
      <c r="V149" s="297"/>
    </row>
    <row r="150" spans="16:22">
      <c r="P150" s="288"/>
      <c r="Q150" s="288"/>
      <c r="R150" s="288"/>
      <c r="S150" s="275" t="s">
        <v>460</v>
      </c>
      <c r="T150" s="264">
        <v>123</v>
      </c>
      <c r="U150" s="265">
        <v>5</v>
      </c>
      <c r="V150" s="297"/>
    </row>
    <row r="151" spans="16:22">
      <c r="P151" s="288"/>
      <c r="Q151" s="288"/>
      <c r="R151" s="288"/>
      <c r="S151" s="275" t="s">
        <v>461</v>
      </c>
      <c r="T151" s="276">
        <v>611</v>
      </c>
      <c r="U151" s="277">
        <v>5</v>
      </c>
      <c r="V151" s="297"/>
    </row>
    <row r="152" spans="16:22">
      <c r="P152" s="288"/>
      <c r="Q152" s="288"/>
      <c r="R152" s="288"/>
      <c r="S152" s="275" t="s">
        <v>462</v>
      </c>
      <c r="T152" s="276">
        <v>612</v>
      </c>
      <c r="U152" s="277">
        <v>5</v>
      </c>
      <c r="V152" s="297"/>
    </row>
    <row r="153" spans="16:22">
      <c r="P153" s="288"/>
      <c r="Q153" s="288"/>
      <c r="R153" s="288"/>
      <c r="S153" s="275" t="s">
        <v>463</v>
      </c>
      <c r="T153" s="276">
        <v>613</v>
      </c>
      <c r="U153" s="277">
        <v>5</v>
      </c>
      <c r="V153" s="297"/>
    </row>
    <row r="154" spans="16:22">
      <c r="P154" s="288"/>
      <c r="Q154" s="288"/>
      <c r="R154" s="288"/>
      <c r="S154" s="275" t="s">
        <v>464</v>
      </c>
      <c r="T154" s="276">
        <v>614</v>
      </c>
      <c r="U154" s="277">
        <v>5</v>
      </c>
      <c r="V154" s="297"/>
    </row>
    <row r="155" spans="16:22">
      <c r="P155" s="288"/>
      <c r="Q155" s="288"/>
      <c r="R155" s="288"/>
      <c r="S155" s="275" t="s">
        <v>365</v>
      </c>
      <c r="T155" s="276">
        <v>615</v>
      </c>
      <c r="U155" s="277">
        <v>5</v>
      </c>
      <c r="V155" s="297"/>
    </row>
    <row r="156" spans="16:22">
      <c r="P156" s="288"/>
      <c r="Q156" s="288"/>
      <c r="R156" s="288"/>
      <c r="S156" s="275"/>
      <c r="T156" s="276"/>
      <c r="U156" s="277"/>
      <c r="V156" s="297"/>
    </row>
    <row r="157" spans="16:22">
      <c r="P157" s="288"/>
      <c r="Q157" s="288"/>
      <c r="R157" s="288"/>
      <c r="S157" s="275"/>
      <c r="T157" s="276"/>
      <c r="U157" s="277"/>
      <c r="V157" s="297"/>
    </row>
    <row r="158" spans="16:22">
      <c r="P158" s="288"/>
      <c r="Q158" s="288"/>
      <c r="R158" s="288"/>
      <c r="S158" s="275"/>
      <c r="T158" s="276"/>
      <c r="U158" s="277"/>
      <c r="V158" s="297"/>
    </row>
    <row r="159" spans="16:22">
      <c r="P159" s="288"/>
      <c r="Q159" s="288"/>
      <c r="R159" s="288"/>
      <c r="S159" s="275"/>
      <c r="T159" s="276"/>
      <c r="U159" s="277"/>
      <c r="V159" s="297"/>
    </row>
    <row r="160" spans="16:22">
      <c r="P160" s="288"/>
      <c r="Q160" s="288"/>
      <c r="R160" s="288"/>
      <c r="S160" s="275"/>
      <c r="T160" s="276"/>
      <c r="U160" s="277"/>
      <c r="V160" s="297"/>
    </row>
    <row r="161" spans="16:22">
      <c r="P161" s="288"/>
      <c r="Q161" s="288"/>
      <c r="R161" s="288"/>
      <c r="S161" s="275"/>
      <c r="T161" s="276"/>
      <c r="U161" s="277"/>
      <c r="V161" s="297"/>
    </row>
    <row r="162" spans="16:22">
      <c r="P162" s="288"/>
      <c r="Q162" s="288"/>
      <c r="R162" s="288"/>
      <c r="S162" s="275"/>
      <c r="T162" s="276"/>
      <c r="U162" s="277"/>
      <c r="V162" s="297"/>
    </row>
    <row r="163" spans="16:22">
      <c r="P163" s="288"/>
      <c r="Q163" s="288"/>
      <c r="R163" s="288"/>
      <c r="S163" s="275"/>
      <c r="T163" s="276"/>
      <c r="U163" s="277"/>
      <c r="V163" s="297"/>
    </row>
    <row r="164" spans="16:22">
      <c r="P164" s="288"/>
      <c r="Q164" s="288"/>
      <c r="R164" s="288"/>
      <c r="S164" s="275"/>
      <c r="T164" s="276"/>
      <c r="U164" s="277"/>
      <c r="V164" s="297"/>
    </row>
    <row r="165" spans="16:22">
      <c r="P165" s="288"/>
      <c r="Q165" s="288"/>
      <c r="R165" s="288"/>
      <c r="S165" s="275"/>
      <c r="T165" s="276"/>
      <c r="U165" s="277"/>
      <c r="V165" s="297"/>
    </row>
    <row r="166" spans="16:22">
      <c r="P166" s="288" t="s">
        <v>565</v>
      </c>
      <c r="Q166" s="288"/>
      <c r="R166" s="288"/>
      <c r="S166" s="263"/>
      <c r="T166" s="263"/>
      <c r="U166" s="261"/>
      <c r="V166" s="297"/>
    </row>
    <row r="167" spans="16:22">
      <c r="P167" s="288"/>
      <c r="Q167" s="288"/>
      <c r="R167" s="288"/>
      <c r="S167" s="267" t="s">
        <v>495</v>
      </c>
      <c r="T167" s="264">
        <v>410</v>
      </c>
      <c r="U167" s="265">
        <v>7</v>
      </c>
      <c r="V167" s="297"/>
    </row>
    <row r="168" spans="16:22">
      <c r="P168" s="288"/>
      <c r="Q168" s="288"/>
      <c r="R168" s="288"/>
      <c r="S168" s="267" t="s">
        <v>564</v>
      </c>
      <c r="T168" s="264">
        <v>420</v>
      </c>
      <c r="U168" s="265">
        <v>7</v>
      </c>
      <c r="V168" s="297"/>
    </row>
    <row r="169" spans="16:22">
      <c r="P169" s="288"/>
      <c r="Q169" s="288"/>
      <c r="R169" s="288"/>
      <c r="S169" s="267" t="s">
        <v>496</v>
      </c>
      <c r="T169" s="264">
        <v>430</v>
      </c>
      <c r="U169" s="265">
        <v>7</v>
      </c>
      <c r="V169" s="297"/>
    </row>
    <row r="170" spans="16:22">
      <c r="P170" s="288"/>
      <c r="Q170" s="288"/>
      <c r="R170" s="288"/>
      <c r="S170" s="267" t="s">
        <v>497</v>
      </c>
      <c r="T170" s="264">
        <v>440</v>
      </c>
      <c r="U170" s="265">
        <v>7</v>
      </c>
      <c r="V170" s="297"/>
    </row>
    <row r="171" spans="16:22">
      <c r="P171" s="288"/>
      <c r="Q171" s="288"/>
      <c r="R171" s="288"/>
      <c r="S171" s="267" t="s">
        <v>498</v>
      </c>
      <c r="T171" s="264">
        <v>450</v>
      </c>
      <c r="U171" s="265">
        <v>7</v>
      </c>
      <c r="V171" s="297"/>
    </row>
    <row r="172" spans="16:22">
      <c r="P172" s="288"/>
      <c r="Q172" s="288"/>
      <c r="R172" s="288"/>
      <c r="S172" s="267" t="s">
        <v>499</v>
      </c>
      <c r="T172" s="264">
        <v>460</v>
      </c>
      <c r="U172" s="265">
        <v>7</v>
      </c>
      <c r="V172" s="297"/>
    </row>
    <row r="173" spans="16:22">
      <c r="P173" s="288"/>
      <c r="Q173" s="288"/>
      <c r="R173" s="288"/>
      <c r="S173" s="267" t="s">
        <v>500</v>
      </c>
      <c r="T173" s="264">
        <v>470</v>
      </c>
      <c r="U173" s="265">
        <v>7</v>
      </c>
      <c r="V173" s="297"/>
    </row>
    <row r="174" spans="16:22">
      <c r="P174" s="288"/>
      <c r="Q174" s="288"/>
      <c r="R174" s="288"/>
      <c r="S174" s="267" t="s">
        <v>501</v>
      </c>
      <c r="T174" s="264">
        <v>480</v>
      </c>
      <c r="U174" s="265">
        <v>7</v>
      </c>
      <c r="V174" s="297"/>
    </row>
    <row r="175" spans="16:22">
      <c r="P175" s="288"/>
      <c r="Q175" s="288"/>
      <c r="R175" s="288"/>
      <c r="S175" s="267" t="s">
        <v>502</v>
      </c>
      <c r="T175" s="264">
        <v>490</v>
      </c>
      <c r="U175" s="265">
        <v>7</v>
      </c>
      <c r="V175" s="297"/>
    </row>
    <row r="176" spans="16:22">
      <c r="P176" s="288"/>
      <c r="Q176" s="288"/>
      <c r="R176" s="288"/>
      <c r="S176" s="267" t="s">
        <v>342</v>
      </c>
      <c r="T176" s="264">
        <v>491</v>
      </c>
      <c r="U176" s="265">
        <v>7</v>
      </c>
      <c r="V176" s="297"/>
    </row>
    <row r="177" spans="16:22">
      <c r="P177" s="288"/>
      <c r="Q177" s="288"/>
      <c r="R177" s="288"/>
      <c r="S177" s="267" t="s">
        <v>343</v>
      </c>
      <c r="T177" s="264">
        <v>492</v>
      </c>
      <c r="U177" s="265">
        <v>7</v>
      </c>
      <c r="V177" s="297"/>
    </row>
    <row r="178" spans="16:22">
      <c r="P178" s="288"/>
      <c r="Q178" s="288"/>
      <c r="R178" s="288"/>
      <c r="S178" s="267" t="s">
        <v>508</v>
      </c>
      <c r="T178" s="264">
        <v>493</v>
      </c>
      <c r="U178" s="265">
        <v>7</v>
      </c>
      <c r="V178" s="297"/>
    </row>
    <row r="179" spans="16:22">
      <c r="P179" s="288"/>
      <c r="Q179" s="288"/>
      <c r="R179" s="288"/>
      <c r="S179" s="268"/>
      <c r="T179" s="264"/>
      <c r="U179" s="265"/>
      <c r="V179" s="297"/>
    </row>
    <row r="180" spans="16:22">
      <c r="P180" s="288"/>
      <c r="Q180" s="288"/>
      <c r="R180" s="288"/>
      <c r="S180" s="268"/>
      <c r="T180" s="264"/>
      <c r="U180" s="265"/>
      <c r="V180" s="297"/>
    </row>
    <row r="181" spans="16:22">
      <c r="P181" s="288"/>
      <c r="Q181" s="288"/>
      <c r="R181" s="288"/>
      <c r="S181" s="268"/>
      <c r="T181" s="264"/>
      <c r="U181" s="265"/>
      <c r="V181" s="297"/>
    </row>
    <row r="182" spans="16:22">
      <c r="P182" s="288"/>
      <c r="Q182" s="288"/>
      <c r="R182" s="288"/>
      <c r="S182" s="268"/>
      <c r="T182" s="264"/>
      <c r="U182" s="265"/>
      <c r="V182" s="297"/>
    </row>
    <row r="183" spans="16:22">
      <c r="P183" s="288"/>
      <c r="Q183" s="288"/>
      <c r="R183" s="288"/>
      <c r="S183" s="268"/>
      <c r="T183" s="264"/>
      <c r="U183" s="265"/>
      <c r="V183" s="297"/>
    </row>
    <row r="184" spans="16:22">
      <c r="P184" s="288"/>
      <c r="Q184" s="288"/>
      <c r="R184" s="288"/>
      <c r="S184" s="268"/>
      <c r="T184" s="264"/>
      <c r="U184" s="265"/>
      <c r="V184" s="297"/>
    </row>
    <row r="185" spans="16:22">
      <c r="P185" s="288"/>
      <c r="Q185" s="288"/>
      <c r="R185" s="288"/>
      <c r="S185" s="268"/>
      <c r="T185" s="264"/>
      <c r="U185" s="265"/>
      <c r="V185" s="297"/>
    </row>
    <row r="186" spans="16:22">
      <c r="P186" s="288"/>
      <c r="Q186" s="288"/>
      <c r="R186" s="288"/>
      <c r="S186" s="268"/>
      <c r="T186" s="264"/>
      <c r="U186" s="265"/>
      <c r="V186" s="297"/>
    </row>
    <row r="187" spans="16:22">
      <c r="P187" s="288"/>
      <c r="Q187" s="288"/>
      <c r="R187" s="288"/>
      <c r="S187" s="268"/>
      <c r="T187" s="264"/>
      <c r="U187" s="265"/>
      <c r="V187" s="297"/>
    </row>
    <row r="188" spans="16:22">
      <c r="P188" s="288" t="s">
        <v>330</v>
      </c>
      <c r="Q188" s="288"/>
      <c r="R188" s="288"/>
      <c r="S188" s="284"/>
      <c r="T188" s="261"/>
      <c r="U188" s="261"/>
      <c r="V188" s="297"/>
    </row>
    <row r="189" spans="16:22">
      <c r="P189" s="288"/>
      <c r="Q189" s="288"/>
      <c r="R189" s="288"/>
      <c r="S189" s="285" t="s">
        <v>414</v>
      </c>
      <c r="T189" s="278">
        <v>510</v>
      </c>
      <c r="U189" s="265">
        <v>8</v>
      </c>
      <c r="V189" s="297"/>
    </row>
    <row r="190" spans="16:22">
      <c r="P190" s="288"/>
      <c r="Q190" s="288"/>
      <c r="R190" s="288"/>
      <c r="S190" s="285" t="s">
        <v>415</v>
      </c>
      <c r="T190" s="278">
        <v>520</v>
      </c>
      <c r="U190" s="265">
        <v>8</v>
      </c>
      <c r="V190" s="297"/>
    </row>
    <row r="191" spans="16:22">
      <c r="P191" s="288"/>
      <c r="Q191" s="288"/>
      <c r="R191" s="288"/>
      <c r="S191" s="285" t="s">
        <v>416</v>
      </c>
      <c r="T191" s="278">
        <v>530</v>
      </c>
      <c r="U191" s="265">
        <v>8</v>
      </c>
      <c r="V191" s="297"/>
    </row>
    <row r="192" spans="16:22">
      <c r="P192" s="288"/>
      <c r="Q192" s="288"/>
      <c r="R192" s="288"/>
      <c r="S192" s="285" t="s">
        <v>417</v>
      </c>
      <c r="T192" s="278">
        <v>540</v>
      </c>
      <c r="U192" s="265">
        <v>8</v>
      </c>
      <c r="V192" s="297"/>
    </row>
    <row r="193" spans="16:22">
      <c r="P193" s="288"/>
      <c r="Q193" s="288"/>
      <c r="R193" s="288"/>
      <c r="S193" s="285" t="s">
        <v>418</v>
      </c>
      <c r="T193" s="265">
        <v>550</v>
      </c>
      <c r="U193" s="265">
        <v>8</v>
      </c>
      <c r="V193" s="297"/>
    </row>
    <row r="194" spans="16:22">
      <c r="P194" s="288"/>
      <c r="Q194" s="288"/>
      <c r="R194" s="288"/>
      <c r="S194" s="285" t="s">
        <v>419</v>
      </c>
      <c r="T194" s="265">
        <v>560</v>
      </c>
      <c r="U194" s="265">
        <v>8</v>
      </c>
      <c r="V194" s="297"/>
    </row>
    <row r="195" spans="16:22">
      <c r="S195" s="265"/>
      <c r="T195" s="264"/>
      <c r="U195" s="265"/>
    </row>
    <row r="196" spans="16:22">
      <c r="S196" s="265"/>
      <c r="T196" s="264"/>
      <c r="U196" s="265"/>
    </row>
    <row r="197" spans="16:22">
      <c r="S197" s="265"/>
      <c r="T197" s="264"/>
      <c r="U197" s="265"/>
    </row>
    <row r="198" spans="16:22">
      <c r="S198" s="265"/>
      <c r="T198" s="264"/>
      <c r="U198" s="265"/>
    </row>
    <row r="199" spans="16:22">
      <c r="S199" s="265"/>
      <c r="T199" s="264"/>
      <c r="U199" s="265"/>
    </row>
    <row r="200" spans="16:22">
      <c r="S200" s="265"/>
      <c r="T200" s="264"/>
      <c r="U200" s="265"/>
    </row>
    <row r="201" spans="16:22">
      <c r="S201" s="265"/>
      <c r="T201" s="264"/>
      <c r="U201" s="265"/>
    </row>
    <row r="202" spans="16:22">
      <c r="S202" s="265"/>
      <c r="T202" s="264"/>
      <c r="U202" s="265"/>
    </row>
    <row r="203" spans="16:22">
      <c r="S203" s="265"/>
      <c r="T203" s="264"/>
      <c r="U203" s="265"/>
    </row>
    <row r="204" spans="16:22">
      <c r="S204" s="280"/>
      <c r="T204" s="588"/>
      <c r="U204" s="280"/>
    </row>
    <row r="205" spans="16:22">
      <c r="P205" s="288" t="s">
        <v>660</v>
      </c>
      <c r="Q205" s="288"/>
      <c r="R205" s="288"/>
      <c r="S205" s="290"/>
      <c r="T205" s="263"/>
      <c r="U205" s="584"/>
    </row>
    <row r="206" spans="16:22">
      <c r="P206" s="288"/>
      <c r="Q206" s="288"/>
      <c r="R206" s="288"/>
      <c r="S206" s="268" t="s">
        <v>676</v>
      </c>
      <c r="T206" s="264">
        <v>410</v>
      </c>
      <c r="U206" s="586">
        <v>7</v>
      </c>
    </row>
    <row r="207" spans="16:22">
      <c r="P207" s="288"/>
      <c r="Q207" s="288"/>
      <c r="R207" s="288"/>
      <c r="S207" s="268" t="s">
        <v>564</v>
      </c>
      <c r="T207" s="264">
        <v>420</v>
      </c>
      <c r="U207" s="586">
        <v>7</v>
      </c>
    </row>
    <row r="208" spans="16:22">
      <c r="P208" s="288"/>
      <c r="Q208" s="288"/>
      <c r="R208" s="288"/>
      <c r="S208" s="268" t="s">
        <v>677</v>
      </c>
      <c r="T208" s="264">
        <v>430</v>
      </c>
      <c r="U208" s="586">
        <v>7</v>
      </c>
    </row>
    <row r="209" spans="16:21">
      <c r="P209" s="288"/>
      <c r="Q209" s="288"/>
      <c r="R209" s="288"/>
      <c r="S209" s="268" t="s">
        <v>678</v>
      </c>
      <c r="T209" s="264">
        <v>440</v>
      </c>
      <c r="U209" s="586">
        <v>7</v>
      </c>
    </row>
    <row r="210" spans="16:21">
      <c r="P210" s="288"/>
      <c r="Q210" s="288"/>
      <c r="R210" s="288"/>
      <c r="S210" s="268" t="s">
        <v>679</v>
      </c>
      <c r="T210" s="264">
        <v>450</v>
      </c>
      <c r="U210" s="586">
        <v>7</v>
      </c>
    </row>
    <row r="211" spans="16:21">
      <c r="P211" s="288"/>
      <c r="Q211" s="288"/>
      <c r="R211" s="288"/>
      <c r="S211" s="268" t="s">
        <v>680</v>
      </c>
      <c r="T211" s="264">
        <v>460</v>
      </c>
      <c r="U211" s="586">
        <v>7</v>
      </c>
    </row>
    <row r="212" spans="16:21">
      <c r="P212" s="288"/>
      <c r="Q212" s="288"/>
      <c r="R212" s="288"/>
      <c r="S212" s="268" t="s">
        <v>681</v>
      </c>
      <c r="T212" s="264">
        <v>470</v>
      </c>
      <c r="U212" s="586">
        <v>7</v>
      </c>
    </row>
    <row r="213" spans="16:21">
      <c r="P213" s="288"/>
      <c r="Q213" s="288"/>
      <c r="R213" s="288"/>
      <c r="S213" s="268" t="s">
        <v>682</v>
      </c>
      <c r="T213" s="264">
        <v>480</v>
      </c>
      <c r="U213" s="586">
        <v>7</v>
      </c>
    </row>
    <row r="214" spans="16:21">
      <c r="P214" s="288"/>
      <c r="Q214" s="288"/>
      <c r="R214" s="288"/>
      <c r="S214" s="268" t="s">
        <v>684</v>
      </c>
      <c r="T214" s="264">
        <v>490</v>
      </c>
      <c r="U214" s="586">
        <v>7</v>
      </c>
    </row>
    <row r="215" spans="16:21">
      <c r="P215" s="288"/>
      <c r="Q215" s="288"/>
      <c r="R215" s="288"/>
      <c r="S215" s="268" t="s">
        <v>342</v>
      </c>
      <c r="T215" s="264">
        <v>491</v>
      </c>
      <c r="U215" s="586">
        <v>7</v>
      </c>
    </row>
    <row r="216" spans="16:21">
      <c r="P216" s="288"/>
      <c r="Q216" s="288"/>
      <c r="R216" s="288"/>
      <c r="S216" s="268" t="s">
        <v>343</v>
      </c>
      <c r="T216" s="264">
        <v>492</v>
      </c>
      <c r="U216" s="586">
        <v>7</v>
      </c>
    </row>
    <row r="217" spans="16:21">
      <c r="P217" s="288"/>
      <c r="Q217" s="288"/>
      <c r="R217" s="288"/>
      <c r="S217" s="268" t="s">
        <v>508</v>
      </c>
      <c r="T217" s="264">
        <v>493</v>
      </c>
      <c r="U217" s="586">
        <v>7</v>
      </c>
    </row>
    <row r="218" spans="16:21">
      <c r="P218" s="288"/>
      <c r="Q218" s="288"/>
      <c r="R218" s="288"/>
      <c r="S218" s="585" t="s">
        <v>661</v>
      </c>
      <c r="T218" s="264">
        <v>701</v>
      </c>
      <c r="U218" s="586">
        <v>7</v>
      </c>
    </row>
    <row r="219" spans="16:21">
      <c r="P219" s="288"/>
      <c r="Q219" s="288"/>
      <c r="R219" s="288"/>
      <c r="S219" s="393" t="s">
        <v>662</v>
      </c>
      <c r="T219" s="264">
        <v>702</v>
      </c>
      <c r="U219" s="586">
        <v>7</v>
      </c>
    </row>
    <row r="220" spans="16:21">
      <c r="P220" s="288"/>
      <c r="Q220" s="288"/>
      <c r="R220" s="288"/>
      <c r="S220" s="393" t="s">
        <v>663</v>
      </c>
      <c r="T220" s="264">
        <v>703</v>
      </c>
      <c r="U220" s="586">
        <v>7</v>
      </c>
    </row>
    <row r="221" spans="16:21">
      <c r="P221" s="288"/>
      <c r="Q221" s="288"/>
      <c r="R221" s="288"/>
      <c r="S221" s="394" t="s">
        <v>664</v>
      </c>
      <c r="T221" s="264">
        <v>704</v>
      </c>
      <c r="U221" s="586">
        <v>7</v>
      </c>
    </row>
    <row r="222" spans="16:21">
      <c r="P222" s="288"/>
      <c r="Q222" s="288"/>
      <c r="R222" s="288"/>
      <c r="S222" s="394" t="s">
        <v>665</v>
      </c>
      <c r="T222" s="264">
        <v>705</v>
      </c>
      <c r="U222" s="586">
        <v>7</v>
      </c>
    </row>
    <row r="223" spans="16:21">
      <c r="P223" s="288"/>
      <c r="Q223" s="288"/>
      <c r="R223" s="288"/>
      <c r="S223" s="394" t="s">
        <v>666</v>
      </c>
      <c r="T223" s="264">
        <v>706</v>
      </c>
      <c r="U223" s="586">
        <v>7</v>
      </c>
    </row>
    <row r="224" spans="16:21">
      <c r="P224" s="288"/>
      <c r="Q224" s="288"/>
      <c r="R224" s="288"/>
      <c r="S224" s="394" t="s">
        <v>667</v>
      </c>
      <c r="T224" s="264">
        <v>707</v>
      </c>
      <c r="U224" s="586">
        <v>7</v>
      </c>
    </row>
    <row r="225" spans="16:21">
      <c r="P225" s="288"/>
      <c r="Q225" s="288"/>
      <c r="R225" s="288"/>
      <c r="S225" s="394" t="s">
        <v>668</v>
      </c>
      <c r="T225" s="264">
        <v>708</v>
      </c>
      <c r="U225" s="586">
        <v>7</v>
      </c>
    </row>
    <row r="226" spans="16:21">
      <c r="P226" s="288"/>
      <c r="Q226" s="288"/>
      <c r="R226" s="288"/>
      <c r="S226" s="394" t="s">
        <v>669</v>
      </c>
      <c r="T226" s="264">
        <v>709</v>
      </c>
      <c r="U226" s="586">
        <v>7</v>
      </c>
    </row>
    <row r="227" spans="16:21">
      <c r="P227" s="288"/>
      <c r="Q227" s="288"/>
      <c r="R227" s="288"/>
      <c r="S227" s="394" t="s">
        <v>670</v>
      </c>
      <c r="T227" s="264">
        <v>710</v>
      </c>
      <c r="U227" s="586">
        <v>7</v>
      </c>
    </row>
    <row r="228" spans="16:21">
      <c r="P228" s="288"/>
      <c r="Q228" s="288"/>
      <c r="R228" s="288"/>
      <c r="S228" s="393" t="s">
        <v>671</v>
      </c>
      <c r="T228" s="264">
        <v>711</v>
      </c>
      <c r="U228" s="586">
        <v>7</v>
      </c>
    </row>
    <row r="229" spans="16:21">
      <c r="S229" s="393" t="s">
        <v>672</v>
      </c>
      <c r="T229" s="264">
        <v>712</v>
      </c>
      <c r="U229" s="586">
        <v>7</v>
      </c>
    </row>
    <row r="230" spans="16:21">
      <c r="S230" s="393" t="s">
        <v>683</v>
      </c>
      <c r="T230" s="264">
        <v>713</v>
      </c>
      <c r="U230" s="586">
        <v>7</v>
      </c>
    </row>
    <row r="231" spans="16:21">
      <c r="S231" s="393"/>
      <c r="T231" s="267"/>
      <c r="U231" s="586"/>
    </row>
    <row r="232" spans="16:21">
      <c r="S232" s="393"/>
      <c r="T232" s="264"/>
      <c r="U232" s="586"/>
    </row>
    <row r="233" spans="16:21">
      <c r="S233" s="393"/>
      <c r="T233" s="264"/>
      <c r="U233" s="586"/>
    </row>
    <row r="234" spans="16:21">
      <c r="S234" s="393"/>
      <c r="T234" s="264"/>
      <c r="U234" s="586"/>
    </row>
    <row r="235" spans="16:21">
      <c r="S235" s="393"/>
      <c r="T235" s="264"/>
      <c r="U235" s="586"/>
    </row>
    <row r="236" spans="16:21">
      <c r="S236" s="393"/>
      <c r="T236" s="264"/>
      <c r="U236" s="586"/>
    </row>
    <row r="237" spans="16:21">
      <c r="S237" s="393"/>
      <c r="T237" s="264"/>
      <c r="U237" s="586"/>
    </row>
    <row r="238" spans="16:21">
      <c r="S238" s="587"/>
      <c r="T238" s="588"/>
      <c r="U238" s="589"/>
    </row>
    <row r="239" spans="16:21">
      <c r="T239" s="287"/>
    </row>
    <row r="240" spans="16:21">
      <c r="T240" s="287"/>
    </row>
    <row r="241" spans="20:20">
      <c r="T241" s="287"/>
    </row>
    <row r="242" spans="20:20">
      <c r="T242" s="287"/>
    </row>
    <row r="243" spans="20:20">
      <c r="T243" s="287"/>
    </row>
    <row r="244" spans="20:20">
      <c r="T244" s="287"/>
    </row>
    <row r="245" spans="20:20">
      <c r="T245" s="287"/>
    </row>
    <row r="246" spans="20:20">
      <c r="T246" s="287"/>
    </row>
    <row r="247" spans="20:20">
      <c r="T247" s="287"/>
    </row>
    <row r="248" spans="20:20">
      <c r="T248" s="287"/>
    </row>
    <row r="249" spans="20:20">
      <c r="T249" s="287"/>
    </row>
    <row r="250" spans="20:20">
      <c r="T250" s="287"/>
    </row>
    <row r="251" spans="20:20">
      <c r="T251" s="287"/>
    </row>
    <row r="252" spans="20:20">
      <c r="T252" s="287"/>
    </row>
    <row r="253" spans="20:20">
      <c r="T253" s="287"/>
    </row>
    <row r="254" spans="20:20">
      <c r="T254" s="287"/>
    </row>
    <row r="255" spans="20:20">
      <c r="T255" s="287"/>
    </row>
    <row r="256" spans="20:20">
      <c r="T256" s="287"/>
    </row>
    <row r="257" spans="20:20">
      <c r="T257" s="287"/>
    </row>
    <row r="258" spans="20:20">
      <c r="T258" s="287"/>
    </row>
  </sheetData>
  <sheetProtection algorithmName="SHA-512" hashValue="NLXx9EwsHmNlWzNnrBY5kv2AgKuOF69iQo7S+bi5VD8koiuVStnLLoCJ8f2TLOvoM5muIU1UA6RUXSjQgVMiWQ==" saltValue="DvGgNunT6z5qEasW2hS2fw==" spinCount="100000" sheet="1" objects="1" scenarios="1"/>
  <mergeCells count="1">
    <mergeCell ref="E52:G52"/>
  </mergeCells>
  <phoneticPr fontId="3"/>
  <dataValidations xWindow="731" yWindow="294" count="8">
    <dataValidation type="custom" allowBlank="1" showInputMessage="1" showErrorMessage="1" sqref="G5:G9" xr:uid="{00000000-0002-0000-0200-000000000000}">
      <formula1>TRIM(G5)&lt;&gt;""</formula1>
    </dataValidation>
    <dataValidation type="custom" operator="greaterThanOrEqual" allowBlank="1" showInputMessage="1" showErrorMessage="1" sqref="G18" xr:uid="{00000000-0002-0000-0200-000001000000}">
      <formula1>TRIM(G18)&lt;&gt;""</formula1>
    </dataValidation>
    <dataValidation type="whole" allowBlank="1" showInputMessage="1" showErrorMessage="1" sqref="G22:G25" xr:uid="{00000000-0002-0000-0200-000002000000}">
      <formula1>0</formula1>
      <formula2>100</formula2>
    </dataValidation>
    <dataValidation type="list" allowBlank="1" showInputMessage="1" showErrorMessage="1" promptTitle="工種コード" prompt="リストから選択してください。" sqref="G16" xr:uid="{00000000-0002-0000-0200-000004000000}">
      <formula1>S$128:S$134</formula1>
    </dataValidation>
    <dataValidation type="list" allowBlank="1" showInputMessage="1" showErrorMessage="1" promptTitle="施工場所コード" prompt="リストから選択してください。" sqref="G17" xr:uid="{00000000-0002-0000-0200-000005000000}">
      <formula1>$V$2:$V$9</formula1>
    </dataValidation>
    <dataValidation type="list" allowBlank="1" showInputMessage="1" showErrorMessage="1" promptTitle="地域特性コード" prompt="リストから選択してください。" sqref="G13" xr:uid="{3318A095-D830-42FE-9917-72F618E6E9F7}">
      <formula1>発注年度</formula1>
    </dataValidation>
    <dataValidation type="list" allowBlank="1" showInputMessage="1" showErrorMessage="1" promptTitle="地域特性コード" prompt="リストから選択してください。" sqref="G14" xr:uid="{00000000-0002-0000-0200-000003000000}">
      <formula1>$J$1:$J$5</formula1>
    </dataValidation>
    <dataValidation type="list" allowBlank="1" showInputMessage="1" showErrorMessage="1" promptTitle="地域特性コード" prompt="リストから選択してください。" sqref="G15" xr:uid="{320158DE-AB54-4647-9153-95303908526A}">
      <formula1>INDIRECT($J$31)</formula1>
    </dataValidation>
  </dataValidations>
  <pageMargins left="0.75" right="0.75" top="0.77" bottom="1" header="0.51200000000000001" footer="0.51200000000000001"/>
  <pageSetup paperSize="9" scale="94" orientation="portrait" horizontalDpi="4294967292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AH81"/>
  <sheetViews>
    <sheetView showGridLines="0" zoomScaleNormal="100" workbookViewId="0"/>
  </sheetViews>
  <sheetFormatPr defaultRowHeight="13.5"/>
  <cols>
    <col min="1" max="1" width="2.625" style="4" customWidth="1"/>
    <col min="2" max="2" width="15.125" style="4" bestFit="1" customWidth="1"/>
    <col min="3" max="3" width="6.5" style="4" bestFit="1" customWidth="1"/>
    <col min="4" max="4" width="5.25" style="4" bestFit="1" customWidth="1"/>
    <col min="5" max="5" width="6" style="4" customWidth="1"/>
    <col min="6" max="6" width="4.125" style="4" customWidth="1"/>
    <col min="7" max="7" width="4.625" style="4" customWidth="1"/>
    <col min="8" max="8" width="4.125" style="4" customWidth="1"/>
    <col min="9" max="9" width="4.625" style="4" customWidth="1"/>
    <col min="10" max="10" width="3.375" style="4" customWidth="1"/>
    <col min="11" max="11" width="3.375" style="4" bestFit="1" customWidth="1"/>
    <col min="12" max="12" width="5.25" style="4" bestFit="1" customWidth="1"/>
    <col min="13" max="13" width="6" style="4" customWidth="1"/>
    <col min="14" max="14" width="4.125" style="4" customWidth="1"/>
    <col min="15" max="15" width="4.625" style="4" customWidth="1"/>
    <col min="16" max="16" width="4.125" style="4" customWidth="1"/>
    <col min="17" max="17" width="4.625" style="4" customWidth="1"/>
    <col min="18" max="18" width="3.375" style="4" customWidth="1"/>
    <col min="19" max="19" width="13.25" style="4" customWidth="1"/>
    <col min="20" max="20" width="14.625" style="4" customWidth="1"/>
    <col min="21" max="23" width="4.125" style="4" hidden="1" customWidth="1"/>
    <col min="24" max="24" width="3.625" style="4" hidden="1" customWidth="1"/>
    <col min="25" max="28" width="4.25" style="4" customWidth="1"/>
    <col min="29" max="29" width="3.625" style="4" customWidth="1"/>
    <col min="30" max="30" width="9" style="4"/>
    <col min="31" max="32" width="9" style="4" hidden="1" customWidth="1"/>
    <col min="33" max="33" width="3.375" style="4" hidden="1" customWidth="1"/>
    <col min="34" max="34" width="2.5" style="4" hidden="1" customWidth="1"/>
    <col min="35" max="16384" width="9" style="4"/>
  </cols>
  <sheetData>
    <row r="1" spans="1:33">
      <c r="A1" s="38" t="s">
        <v>347</v>
      </c>
      <c r="U1" s="356"/>
      <c r="V1" s="356"/>
      <c r="W1" s="356"/>
      <c r="X1" s="356"/>
      <c r="AE1" s="356"/>
      <c r="AF1" s="356"/>
      <c r="AG1" s="356"/>
    </row>
    <row r="2" spans="1:33">
      <c r="A2" s="711" t="s">
        <v>267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711"/>
      <c r="Z2" s="711"/>
      <c r="AA2" s="711"/>
      <c r="AB2" s="711"/>
      <c r="AC2" s="711"/>
      <c r="AE2" s="4">
        <v>1</v>
      </c>
      <c r="AG2" s="128" t="s">
        <v>193</v>
      </c>
    </row>
    <row r="3" spans="1:3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259" t="s">
        <v>250</v>
      </c>
      <c r="U3" s="128"/>
      <c r="V3" s="128"/>
      <c r="W3" s="128"/>
      <c r="X3" s="128"/>
      <c r="Y3" s="128"/>
      <c r="Z3" s="128"/>
      <c r="AA3" s="128"/>
      <c r="AB3" s="128"/>
      <c r="AC3" s="128"/>
      <c r="AE3" s="4">
        <v>2</v>
      </c>
      <c r="AG3" s="128" t="s">
        <v>192</v>
      </c>
    </row>
    <row r="4" spans="1:3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259" t="s">
        <v>251</v>
      </c>
      <c r="U4" s="128"/>
      <c r="V4" s="128"/>
      <c r="W4" s="128"/>
      <c r="X4" s="128"/>
      <c r="Y4" s="128"/>
      <c r="Z4" s="128"/>
      <c r="AA4" s="128"/>
      <c r="AB4" s="128"/>
      <c r="AC4" s="128"/>
      <c r="AG4" s="128"/>
    </row>
    <row r="5" spans="1:33">
      <c r="T5" s="259" t="s">
        <v>693</v>
      </c>
    </row>
    <row r="6" spans="1:33" ht="30.75" customHeight="1" thickBot="1">
      <c r="B6" s="129" t="s">
        <v>153</v>
      </c>
      <c r="C6" s="89" t="s">
        <v>154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190" t="s">
        <v>253</v>
      </c>
      <c r="T6" s="190" t="s">
        <v>252</v>
      </c>
      <c r="U6" s="718" t="s">
        <v>155</v>
      </c>
      <c r="V6" s="719"/>
      <c r="W6" s="719"/>
      <c r="X6" s="720"/>
      <c r="Y6" s="721" t="s">
        <v>156</v>
      </c>
      <c r="Z6" s="709"/>
      <c r="AA6" s="709"/>
      <c r="AB6" s="709"/>
      <c r="AC6" s="722"/>
      <c r="AE6" s="128" t="s">
        <v>249</v>
      </c>
      <c r="AF6" s="4" t="s">
        <v>158</v>
      </c>
    </row>
    <row r="7" spans="1:33">
      <c r="B7" s="130"/>
      <c r="C7" s="131" t="s">
        <v>157</v>
      </c>
      <c r="D7" s="132" t="s">
        <v>744</v>
      </c>
      <c r="E7" s="133"/>
      <c r="F7" s="132" t="s">
        <v>158</v>
      </c>
      <c r="G7" s="133"/>
      <c r="H7" s="132" t="s">
        <v>159</v>
      </c>
      <c r="I7" s="133"/>
      <c r="J7" s="132" t="s">
        <v>146</v>
      </c>
      <c r="K7" s="132" t="s">
        <v>189</v>
      </c>
      <c r="L7" s="132" t="s">
        <v>744</v>
      </c>
      <c r="M7" s="133"/>
      <c r="N7" s="132" t="s">
        <v>158</v>
      </c>
      <c r="O7" s="133"/>
      <c r="P7" s="132" t="s">
        <v>159</v>
      </c>
      <c r="Q7" s="133"/>
      <c r="R7" s="134" t="s">
        <v>146</v>
      </c>
      <c r="S7" s="135"/>
      <c r="T7" s="135"/>
      <c r="U7" s="136" t="s">
        <v>160</v>
      </c>
      <c r="V7" s="132"/>
      <c r="W7" s="132"/>
      <c r="X7" s="364"/>
      <c r="Y7" s="138" t="s">
        <v>161</v>
      </c>
      <c r="Z7" s="132"/>
      <c r="AA7" s="132"/>
      <c r="AB7" s="132"/>
      <c r="AC7" s="137"/>
      <c r="AE7" s="255" t="str">
        <f t="shared" ref="AE7:AE12" si="0">IF(AC7=1,S7,IF(AC7=2,T7,""))</f>
        <v/>
      </c>
    </row>
    <row r="8" spans="1:33">
      <c r="B8" s="130"/>
      <c r="C8" s="139" t="s">
        <v>162</v>
      </c>
      <c r="D8" s="140" t="s">
        <v>744</v>
      </c>
      <c r="E8" s="141"/>
      <c r="F8" s="140" t="s">
        <v>158</v>
      </c>
      <c r="G8" s="141"/>
      <c r="H8" s="140" t="s">
        <v>159</v>
      </c>
      <c r="I8" s="141"/>
      <c r="J8" s="140" t="s">
        <v>146</v>
      </c>
      <c r="K8" s="140" t="s">
        <v>189</v>
      </c>
      <c r="L8" s="140" t="s">
        <v>744</v>
      </c>
      <c r="M8" s="141"/>
      <c r="N8" s="140" t="s">
        <v>158</v>
      </c>
      <c r="O8" s="141"/>
      <c r="P8" s="140" t="s">
        <v>159</v>
      </c>
      <c r="Q8" s="141"/>
      <c r="R8" s="142" t="s">
        <v>146</v>
      </c>
      <c r="S8" s="143"/>
      <c r="T8" s="143"/>
      <c r="U8" s="144" t="s">
        <v>163</v>
      </c>
      <c r="V8" s="140"/>
      <c r="W8" s="140"/>
      <c r="X8" s="365"/>
      <c r="Y8" s="146" t="s">
        <v>164</v>
      </c>
      <c r="Z8" s="140"/>
      <c r="AA8" s="140"/>
      <c r="AB8" s="140"/>
      <c r="AC8" s="145"/>
      <c r="AE8" s="255" t="str">
        <f t="shared" si="0"/>
        <v/>
      </c>
      <c r="AF8" s="4" t="s">
        <v>746</v>
      </c>
    </row>
    <row r="9" spans="1:33">
      <c r="B9" s="130"/>
      <c r="C9" s="139" t="s">
        <v>165</v>
      </c>
      <c r="D9" s="140" t="s">
        <v>744</v>
      </c>
      <c r="E9" s="141"/>
      <c r="F9" s="140" t="s">
        <v>158</v>
      </c>
      <c r="G9" s="141"/>
      <c r="H9" s="140" t="s">
        <v>159</v>
      </c>
      <c r="I9" s="141"/>
      <c r="J9" s="140" t="s">
        <v>146</v>
      </c>
      <c r="K9" s="140" t="s">
        <v>189</v>
      </c>
      <c r="L9" s="140" t="s">
        <v>744</v>
      </c>
      <c r="M9" s="141"/>
      <c r="N9" s="140" t="s">
        <v>158</v>
      </c>
      <c r="O9" s="141"/>
      <c r="P9" s="140" t="s">
        <v>159</v>
      </c>
      <c r="Q9" s="141"/>
      <c r="R9" s="142" t="s">
        <v>146</v>
      </c>
      <c r="S9" s="143"/>
      <c r="T9" s="143"/>
      <c r="U9" s="144" t="s">
        <v>163</v>
      </c>
      <c r="V9" s="140"/>
      <c r="W9" s="140"/>
      <c r="X9" s="365"/>
      <c r="Y9" s="146" t="s">
        <v>164</v>
      </c>
      <c r="Z9" s="140"/>
      <c r="AA9" s="140"/>
      <c r="AB9" s="140"/>
      <c r="AC9" s="145"/>
      <c r="AE9" s="255" t="str">
        <f t="shared" si="0"/>
        <v/>
      </c>
      <c r="AF9" s="4" t="s">
        <v>747</v>
      </c>
    </row>
    <row r="10" spans="1:33">
      <c r="B10" s="130"/>
      <c r="C10" s="139" t="s">
        <v>166</v>
      </c>
      <c r="D10" s="140" t="s">
        <v>744</v>
      </c>
      <c r="E10" s="141"/>
      <c r="F10" s="140" t="s">
        <v>158</v>
      </c>
      <c r="G10" s="141"/>
      <c r="H10" s="140" t="s">
        <v>159</v>
      </c>
      <c r="I10" s="141"/>
      <c r="J10" s="140" t="s">
        <v>146</v>
      </c>
      <c r="K10" s="140" t="s">
        <v>189</v>
      </c>
      <c r="L10" s="140" t="s">
        <v>744</v>
      </c>
      <c r="M10" s="141"/>
      <c r="N10" s="140" t="s">
        <v>158</v>
      </c>
      <c r="O10" s="141"/>
      <c r="P10" s="140" t="s">
        <v>159</v>
      </c>
      <c r="Q10" s="141"/>
      <c r="R10" s="142" t="s">
        <v>146</v>
      </c>
      <c r="S10" s="143"/>
      <c r="T10" s="143"/>
      <c r="U10" s="144" t="s">
        <v>163</v>
      </c>
      <c r="V10" s="140"/>
      <c r="W10" s="140"/>
      <c r="X10" s="365"/>
      <c r="Y10" s="146" t="s">
        <v>164</v>
      </c>
      <c r="Z10" s="140"/>
      <c r="AA10" s="140"/>
      <c r="AB10" s="140"/>
      <c r="AC10" s="145"/>
      <c r="AE10" s="255" t="str">
        <f t="shared" si="0"/>
        <v/>
      </c>
      <c r="AF10" s="4" t="s">
        <v>748</v>
      </c>
    </row>
    <row r="11" spans="1:33">
      <c r="B11" s="130"/>
      <c r="C11" s="139" t="s">
        <v>167</v>
      </c>
      <c r="D11" s="184" t="s">
        <v>744</v>
      </c>
      <c r="E11" s="141"/>
      <c r="F11" s="140" t="s">
        <v>158</v>
      </c>
      <c r="G11" s="141"/>
      <c r="H11" s="140" t="s">
        <v>159</v>
      </c>
      <c r="I11" s="141"/>
      <c r="J11" s="140" t="s">
        <v>146</v>
      </c>
      <c r="K11" s="140" t="s">
        <v>189</v>
      </c>
      <c r="L11" s="140" t="s">
        <v>744</v>
      </c>
      <c r="M11" s="141"/>
      <c r="N11" s="140" t="s">
        <v>158</v>
      </c>
      <c r="O11" s="141"/>
      <c r="P11" s="140" t="s">
        <v>159</v>
      </c>
      <c r="Q11" s="141"/>
      <c r="R11" s="142" t="s">
        <v>146</v>
      </c>
      <c r="S11" s="143"/>
      <c r="T11" s="143"/>
      <c r="U11" s="144" t="s">
        <v>163</v>
      </c>
      <c r="V11" s="140"/>
      <c r="W11" s="140"/>
      <c r="X11" s="365"/>
      <c r="Y11" s="146" t="s">
        <v>164</v>
      </c>
      <c r="Z11" s="140"/>
      <c r="AA11" s="140"/>
      <c r="AB11" s="140"/>
      <c r="AC11" s="145"/>
      <c r="AE11" s="255" t="str">
        <f t="shared" si="0"/>
        <v/>
      </c>
      <c r="AF11" s="4" t="s">
        <v>749</v>
      </c>
    </row>
    <row r="12" spans="1:33" ht="14.25" thickBot="1">
      <c r="B12" s="147"/>
      <c r="C12" s="148" t="s">
        <v>168</v>
      </c>
      <c r="D12" s="185" t="s">
        <v>744</v>
      </c>
      <c r="E12" s="150"/>
      <c r="F12" s="149" t="s">
        <v>158</v>
      </c>
      <c r="G12" s="150"/>
      <c r="H12" s="149" t="s">
        <v>159</v>
      </c>
      <c r="I12" s="150"/>
      <c r="J12" s="149" t="s">
        <v>146</v>
      </c>
      <c r="K12" s="149" t="s">
        <v>189</v>
      </c>
      <c r="L12" s="149" t="s">
        <v>744</v>
      </c>
      <c r="M12" s="150"/>
      <c r="N12" s="149" t="s">
        <v>158</v>
      </c>
      <c r="O12" s="150"/>
      <c r="P12" s="149" t="s">
        <v>159</v>
      </c>
      <c r="Q12" s="150"/>
      <c r="R12" s="186" t="s">
        <v>146</v>
      </c>
      <c r="S12" s="187"/>
      <c r="T12" s="187"/>
      <c r="U12" s="188" t="s">
        <v>163</v>
      </c>
      <c r="V12" s="149"/>
      <c r="W12" s="189"/>
      <c r="X12" s="366"/>
      <c r="Y12" s="301" t="s">
        <v>164</v>
      </c>
      <c r="Z12" s="149"/>
      <c r="AA12" s="149"/>
      <c r="AB12" s="189"/>
      <c r="AC12" s="151"/>
      <c r="AE12" s="255" t="str">
        <f t="shared" si="0"/>
        <v/>
      </c>
      <c r="AF12" s="4" t="s">
        <v>750</v>
      </c>
    </row>
    <row r="13" spans="1:33" s="179" customFormat="1" ht="22.5" customHeight="1">
      <c r="B13" s="152"/>
      <c r="C13" s="183"/>
      <c r="D13" s="180"/>
      <c r="E13" s="370"/>
      <c r="F13" s="180"/>
      <c r="G13" s="370"/>
      <c r="H13" s="180"/>
      <c r="I13" s="370"/>
      <c r="J13" s="170"/>
      <c r="K13" s="170"/>
      <c r="L13" s="170"/>
      <c r="M13" s="371"/>
      <c r="N13" s="170"/>
      <c r="O13" s="371"/>
      <c r="P13" s="170"/>
      <c r="Q13" s="330" t="s">
        <v>195</v>
      </c>
      <c r="R13" s="191"/>
      <c r="S13" s="238">
        <f>SUM(S7:S12)</f>
        <v>0</v>
      </c>
      <c r="T13" s="238">
        <f>SUM(T7:T12)</f>
        <v>0</v>
      </c>
      <c r="U13" s="43"/>
      <c r="V13" s="170"/>
      <c r="W13" s="170"/>
      <c r="X13" s="372"/>
      <c r="Y13" s="181"/>
      <c r="Z13" s="170"/>
      <c r="AA13" s="170"/>
      <c r="AB13" s="170"/>
      <c r="AC13" s="372"/>
      <c r="AE13" s="256">
        <f>SUM(AE7:AE12)</f>
        <v>0</v>
      </c>
      <c r="AF13" s="179" t="s">
        <v>751</v>
      </c>
    </row>
    <row r="14" spans="1:33" ht="30.75" customHeight="1" thickBot="1">
      <c r="B14" s="129" t="s">
        <v>169</v>
      </c>
      <c r="C14" s="9" t="s">
        <v>145</v>
      </c>
      <c r="D14" s="6"/>
      <c r="E14" s="6"/>
      <c r="F14" s="6"/>
      <c r="G14" s="6"/>
      <c r="H14" s="6"/>
      <c r="I14" s="6"/>
      <c r="J14" s="8"/>
      <c r="K14" s="18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22"/>
      <c r="AF14" s="4" t="s">
        <v>752</v>
      </c>
    </row>
    <row r="15" spans="1:33">
      <c r="B15" s="130"/>
      <c r="C15" s="7" t="s">
        <v>190</v>
      </c>
      <c r="D15" s="22"/>
      <c r="E15" s="22"/>
      <c r="F15" s="22"/>
      <c r="G15" s="22"/>
      <c r="H15" s="22"/>
      <c r="I15" s="22"/>
      <c r="J15" s="137"/>
      <c r="K15" s="43"/>
      <c r="L15" s="43"/>
      <c r="M15" s="43"/>
      <c r="N15" s="43"/>
      <c r="O15" s="371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22"/>
      <c r="AF15" s="4" t="s">
        <v>753</v>
      </c>
    </row>
    <row r="16" spans="1:33">
      <c r="B16" s="130"/>
      <c r="C16" s="7" t="s">
        <v>170</v>
      </c>
      <c r="D16" s="22"/>
      <c r="E16" s="22"/>
      <c r="F16" s="22"/>
      <c r="G16" s="22"/>
      <c r="H16" s="22"/>
      <c r="I16" s="22"/>
      <c r="J16" s="145"/>
      <c r="K16" s="43"/>
      <c r="L16" s="43"/>
      <c r="M16" s="43"/>
      <c r="N16" s="43"/>
      <c r="O16" s="371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22"/>
      <c r="AF16" s="4" t="s">
        <v>754</v>
      </c>
    </row>
    <row r="17" spans="2:32">
      <c r="B17" s="130"/>
      <c r="C17" s="7" t="s">
        <v>171</v>
      </c>
      <c r="D17" s="22"/>
      <c r="E17" s="22"/>
      <c r="F17" s="22"/>
      <c r="G17" s="22"/>
      <c r="H17" s="22"/>
      <c r="I17" s="22"/>
      <c r="J17" s="145"/>
      <c r="K17" s="43"/>
      <c r="L17" s="43"/>
      <c r="M17" s="43"/>
      <c r="N17" s="43"/>
      <c r="O17" s="371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22"/>
      <c r="AF17" s="4" t="s">
        <v>755</v>
      </c>
    </row>
    <row r="18" spans="2:32">
      <c r="B18" s="130"/>
      <c r="C18" s="7" t="s">
        <v>172</v>
      </c>
      <c r="D18" s="22"/>
      <c r="E18" s="22"/>
      <c r="F18" s="22"/>
      <c r="G18" s="22"/>
      <c r="H18" s="22"/>
      <c r="I18" s="22"/>
      <c r="J18" s="145"/>
      <c r="K18" s="43"/>
      <c r="L18" s="43"/>
      <c r="M18" s="43"/>
      <c r="N18" s="43"/>
      <c r="O18" s="371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22"/>
    </row>
    <row r="19" spans="2:32">
      <c r="B19" s="130"/>
      <c r="C19" s="7" t="s">
        <v>173</v>
      </c>
      <c r="D19" s="22"/>
      <c r="E19" s="22"/>
      <c r="F19" s="22"/>
      <c r="G19" s="22"/>
      <c r="H19" s="22"/>
      <c r="I19" s="22"/>
      <c r="J19" s="145"/>
      <c r="K19" s="43"/>
      <c r="L19" s="43"/>
      <c r="M19" s="43"/>
      <c r="N19" s="43"/>
      <c r="O19" s="371"/>
      <c r="P19" s="172" t="str">
        <f>IF(J21="○","「7．その他」に「○」をつけた場合、下の具体的中止原因を入力","")</f>
        <v/>
      </c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22"/>
    </row>
    <row r="20" spans="2:32" s="617" customFormat="1">
      <c r="B20" s="130"/>
      <c r="C20" s="7" t="s">
        <v>743</v>
      </c>
      <c r="D20" s="22"/>
      <c r="E20" s="22"/>
      <c r="F20" s="22"/>
      <c r="G20" s="22"/>
      <c r="H20" s="22"/>
      <c r="I20" s="22"/>
      <c r="J20" s="664"/>
      <c r="K20" s="43"/>
      <c r="L20" s="43"/>
      <c r="M20" s="43"/>
      <c r="N20" s="43"/>
      <c r="O20" s="371"/>
      <c r="P20" s="172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22"/>
    </row>
    <row r="21" spans="2:32" ht="12.75" customHeight="1" thickBot="1">
      <c r="B21" s="147"/>
      <c r="C21" s="153" t="s">
        <v>745</v>
      </c>
      <c r="D21" s="154"/>
      <c r="E21" s="154"/>
      <c r="F21" s="154"/>
      <c r="G21" s="154"/>
      <c r="H21" s="154"/>
      <c r="I21" s="154"/>
      <c r="J21" s="151"/>
      <c r="K21" s="175" t="s">
        <v>254</v>
      </c>
      <c r="L21" s="155"/>
      <c r="M21" s="155"/>
      <c r="N21" s="155"/>
      <c r="O21" s="373"/>
      <c r="P21" s="176"/>
      <c r="Q21" s="6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5"/>
    </row>
    <row r="22" spans="2:32">
      <c r="B22" s="130" t="s">
        <v>174</v>
      </c>
      <c r="C22" s="712"/>
      <c r="D22" s="713"/>
      <c r="E22" s="713"/>
      <c r="F22" s="713"/>
      <c r="G22" s="713"/>
      <c r="H22" s="713"/>
      <c r="I22" s="713"/>
      <c r="J22" s="713"/>
      <c r="K22" s="713"/>
      <c r="L22" s="713"/>
      <c r="M22" s="713"/>
      <c r="N22" s="713"/>
      <c r="O22" s="713"/>
      <c r="P22" s="713"/>
      <c r="Q22" s="713"/>
      <c r="R22" s="713"/>
      <c r="S22" s="713"/>
      <c r="T22" s="713"/>
      <c r="U22" s="713"/>
      <c r="V22" s="713"/>
      <c r="W22" s="713"/>
      <c r="X22" s="713"/>
      <c r="Y22" s="713"/>
      <c r="Z22" s="713"/>
      <c r="AA22" s="713"/>
      <c r="AB22" s="713"/>
      <c r="AC22" s="714"/>
    </row>
    <row r="23" spans="2:32">
      <c r="B23" s="130"/>
      <c r="C23" s="712"/>
      <c r="D23" s="713"/>
      <c r="E23" s="713"/>
      <c r="F23" s="713"/>
      <c r="G23" s="713"/>
      <c r="H23" s="713"/>
      <c r="I23" s="713"/>
      <c r="J23" s="713"/>
      <c r="K23" s="713"/>
      <c r="L23" s="713"/>
      <c r="M23" s="713"/>
      <c r="N23" s="713"/>
      <c r="O23" s="713"/>
      <c r="P23" s="713"/>
      <c r="Q23" s="713"/>
      <c r="R23" s="713"/>
      <c r="S23" s="713"/>
      <c r="T23" s="713"/>
      <c r="U23" s="713"/>
      <c r="V23" s="713"/>
      <c r="W23" s="713"/>
      <c r="X23" s="713"/>
      <c r="Y23" s="713"/>
      <c r="Z23" s="713"/>
      <c r="AA23" s="713"/>
      <c r="AB23" s="713"/>
      <c r="AC23" s="714"/>
    </row>
    <row r="24" spans="2:32">
      <c r="B24" s="130"/>
      <c r="C24" s="712"/>
      <c r="D24" s="713"/>
      <c r="E24" s="713"/>
      <c r="F24" s="713"/>
      <c r="G24" s="713"/>
      <c r="H24" s="713"/>
      <c r="I24" s="713"/>
      <c r="J24" s="713"/>
      <c r="K24" s="713"/>
      <c r="L24" s="713"/>
      <c r="M24" s="713"/>
      <c r="N24" s="713"/>
      <c r="O24" s="713"/>
      <c r="P24" s="713"/>
      <c r="Q24" s="713"/>
      <c r="R24" s="713"/>
      <c r="S24" s="713"/>
      <c r="T24" s="713"/>
      <c r="U24" s="713"/>
      <c r="V24" s="713"/>
      <c r="W24" s="713"/>
      <c r="X24" s="713"/>
      <c r="Y24" s="713"/>
      <c r="Z24" s="713"/>
      <c r="AA24" s="713"/>
      <c r="AB24" s="713"/>
      <c r="AC24" s="714"/>
    </row>
    <row r="25" spans="2:32">
      <c r="B25" s="130"/>
      <c r="C25" s="712"/>
      <c r="D25" s="713"/>
      <c r="E25" s="713"/>
      <c r="F25" s="713"/>
      <c r="G25" s="713"/>
      <c r="H25" s="713"/>
      <c r="I25" s="713"/>
      <c r="J25" s="713"/>
      <c r="K25" s="713"/>
      <c r="L25" s="713"/>
      <c r="M25" s="713"/>
      <c r="N25" s="713"/>
      <c r="O25" s="713"/>
      <c r="P25" s="713"/>
      <c r="Q25" s="713"/>
      <c r="R25" s="713"/>
      <c r="S25" s="713"/>
      <c r="T25" s="713"/>
      <c r="U25" s="713"/>
      <c r="V25" s="713"/>
      <c r="W25" s="713"/>
      <c r="X25" s="713"/>
      <c r="Y25" s="713"/>
      <c r="Z25" s="713"/>
      <c r="AA25" s="713"/>
      <c r="AB25" s="713"/>
      <c r="AC25" s="714"/>
    </row>
    <row r="26" spans="2:32">
      <c r="B26" s="130"/>
      <c r="C26" s="712"/>
      <c r="D26" s="713"/>
      <c r="E26" s="713"/>
      <c r="F26" s="713"/>
      <c r="G26" s="713"/>
      <c r="H26" s="713"/>
      <c r="I26" s="713"/>
      <c r="J26" s="713"/>
      <c r="K26" s="713"/>
      <c r="L26" s="713"/>
      <c r="M26" s="713"/>
      <c r="N26" s="713"/>
      <c r="O26" s="713"/>
      <c r="P26" s="713"/>
      <c r="Q26" s="713"/>
      <c r="R26" s="713"/>
      <c r="S26" s="713"/>
      <c r="T26" s="713"/>
      <c r="U26" s="713"/>
      <c r="V26" s="713"/>
      <c r="W26" s="713"/>
      <c r="X26" s="713"/>
      <c r="Y26" s="713"/>
      <c r="Z26" s="713"/>
      <c r="AA26" s="713"/>
      <c r="AB26" s="713"/>
      <c r="AC26" s="714"/>
    </row>
    <row r="27" spans="2:32">
      <c r="B27" s="147"/>
      <c r="C27" s="715"/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6"/>
      <c r="AC27" s="717"/>
    </row>
    <row r="30" spans="2:32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</row>
    <row r="74" spans="10:21" ht="25.5">
      <c r="J74" s="156"/>
    </row>
    <row r="76" spans="10:21" ht="14.25">
      <c r="Q76" s="157"/>
      <c r="S76" s="53"/>
      <c r="T76" s="53"/>
    </row>
    <row r="77" spans="10:21" ht="14.25">
      <c r="Q77" s="157"/>
      <c r="R77" s="128"/>
      <c r="S77" s="53"/>
      <c r="T77" s="53"/>
    </row>
    <row r="78" spans="10:21" ht="14.25">
      <c r="Q78" s="157"/>
      <c r="R78" s="128"/>
      <c r="S78" s="53"/>
      <c r="T78" s="53"/>
    </row>
    <row r="79" spans="10:21" ht="24">
      <c r="N79" s="158"/>
      <c r="Q79" s="157"/>
      <c r="R79" s="128"/>
      <c r="S79" s="53"/>
      <c r="T79" s="53"/>
      <c r="U79" s="72"/>
    </row>
    <row r="80" spans="10:21" ht="14.25">
      <c r="Q80" s="157"/>
      <c r="R80" s="128"/>
      <c r="S80" s="53"/>
      <c r="T80" s="53"/>
    </row>
    <row r="81" spans="17:22" ht="14.25">
      <c r="Q81" s="157"/>
      <c r="R81" s="39"/>
      <c r="S81" s="39"/>
      <c r="T81" s="39"/>
      <c r="U81" s="39"/>
      <c r="V81"/>
    </row>
  </sheetData>
  <sheetProtection algorithmName="SHA-512" hashValue="dCjNcW+JJgYBMTaJf8IF3psgl43taYHEhPGv76dS4Bv6PoanwJ7yf6fn94H0kDIdCjuD/Dej1f4JJMs6ADqaJQ==" saltValue="4sAr9fAJqbkv9hQE7YwWJQ==" spinCount="100000" sheet="1" objects="1" scenarios="1"/>
  <mergeCells count="4">
    <mergeCell ref="A2:AC2"/>
    <mergeCell ref="C22:AC27"/>
    <mergeCell ref="U6:X6"/>
    <mergeCell ref="Y6:AC6"/>
  </mergeCells>
  <phoneticPr fontId="3"/>
  <dataValidations count="4">
    <dataValidation type="list" allowBlank="1" showInputMessage="1" showErrorMessage="1" sqref="X7:X13 AC7:AC12" xr:uid="{00000000-0002-0000-0300-000000000000}">
      <formula1>$AE$1:$AE$3</formula1>
    </dataValidation>
    <dataValidation type="list" allowBlank="1" showInputMessage="1" showErrorMessage="1" sqref="J15:J21" xr:uid="{00000000-0002-0000-0300-000001000000}">
      <formula1>$AG$1:$AG$3</formula1>
    </dataValidation>
    <dataValidation type="decimal" operator="greaterThanOrEqual" allowBlank="1" showInputMessage="1" showErrorMessage="1" error="数値を入力してください" sqref="Q7:Q12 G7:G12 I7:I12 S7:T12 O7:O12" xr:uid="{00000000-0002-0000-0300-000002000000}">
      <formula1>0</formula1>
    </dataValidation>
    <dataValidation type="list" allowBlank="1" showInputMessage="1" error="数値を入力してください" sqref="E7:E12 M7:M12" xr:uid="{835B4771-95EE-44FE-85BC-BE256CADFA8A}">
      <formula1>年</formula1>
    </dataValidation>
  </dataValidations>
  <pageMargins left="0.59055118110236227" right="0" top="0.67" bottom="0.78740157480314965" header="0.51181102362204722" footer="0.51181102362204722"/>
  <pageSetup paperSize="9" scale="59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O73"/>
  <sheetViews>
    <sheetView showGridLines="0" zoomScaleNormal="100" workbookViewId="0"/>
  </sheetViews>
  <sheetFormatPr defaultRowHeight="14.25"/>
  <cols>
    <col min="1" max="1" width="2.25" customWidth="1"/>
    <col min="2" max="4" width="2.375" style="97" customWidth="1"/>
    <col min="5" max="5" width="35.5" style="97" customWidth="1"/>
    <col min="6" max="7" width="15.625" style="96" customWidth="1"/>
    <col min="8" max="8" width="15.5" style="96" bestFit="1" customWidth="1"/>
    <col min="9" max="9" width="10.75" style="96" hidden="1" customWidth="1"/>
    <col min="10" max="14" width="9" hidden="1" customWidth="1"/>
  </cols>
  <sheetData>
    <row r="1" spans="2:15">
      <c r="B1" s="38" t="s">
        <v>348</v>
      </c>
      <c r="I1" s="438"/>
      <c r="J1" s="439"/>
      <c r="K1" s="439"/>
      <c r="L1" s="439"/>
      <c r="M1" s="439"/>
      <c r="N1" s="439"/>
    </row>
    <row r="2" spans="2:15">
      <c r="B2"/>
    </row>
    <row r="3" spans="2:15" ht="14.25" customHeight="1">
      <c r="B3" s="723" t="s">
        <v>268</v>
      </c>
      <c r="C3" s="723"/>
      <c r="D3" s="723"/>
      <c r="E3" s="723"/>
      <c r="F3" s="723"/>
      <c r="G3" s="723"/>
      <c r="H3" s="723"/>
      <c r="I3" s="178"/>
    </row>
    <row r="4" spans="2:15">
      <c r="B4"/>
      <c r="F4" s="98"/>
      <c r="G4" s="98"/>
      <c r="H4" s="99" t="s">
        <v>147</v>
      </c>
      <c r="I4" s="99"/>
    </row>
    <row r="5" spans="2:15" ht="13.5" customHeight="1">
      <c r="B5" s="100"/>
      <c r="C5" s="101"/>
      <c r="D5" s="101"/>
      <c r="E5" s="102" t="s">
        <v>148</v>
      </c>
      <c r="F5" s="724" t="s">
        <v>339</v>
      </c>
      <c r="G5" s="724" t="s">
        <v>175</v>
      </c>
      <c r="H5" s="724" t="s">
        <v>340</v>
      </c>
      <c r="I5" s="724" t="s">
        <v>315</v>
      </c>
    </row>
    <row r="6" spans="2:15" ht="13.5">
      <c r="B6" s="103"/>
      <c r="C6" s="104"/>
      <c r="D6" s="104"/>
      <c r="E6" s="105"/>
      <c r="F6" s="725"/>
      <c r="G6" s="725"/>
      <c r="H6" s="732"/>
      <c r="I6" s="732"/>
    </row>
    <row r="7" spans="2:15" ht="13.5">
      <c r="B7" s="106" t="s">
        <v>149</v>
      </c>
      <c r="C7" s="107"/>
      <c r="D7" s="107"/>
      <c r="E7" s="108"/>
      <c r="F7" s="726"/>
      <c r="G7" s="726"/>
      <c r="H7" s="733"/>
      <c r="I7" s="733"/>
    </row>
    <row r="8" spans="2:15" ht="13.5">
      <c r="B8" s="193" t="s">
        <v>150</v>
      </c>
      <c r="C8" s="109"/>
      <c r="D8" s="109"/>
      <c r="E8" s="110"/>
      <c r="F8" s="121"/>
      <c r="G8" s="121"/>
      <c r="H8" s="442">
        <f t="shared" ref="H8:H53" si="0">SUM(F8:G8)</f>
        <v>0</v>
      </c>
      <c r="I8" s="197" t="s">
        <v>196</v>
      </c>
      <c r="O8" s="449" t="str">
        <f>IF(F8&lt;F9+F11+F14+F16+F17,"A.一時中止増分を除く積算額：内訳「(1)+(3)+(4)+(6)+(7)」の方が大きくなっています",IF(F8&lt;&gt;F9+F11+F14+F16+F17,"A.一時中止増分を除く積算額：内訳「(1)+(3)+(4)+(6)+(7)」と一致していません",IF(G8&lt;G9+G11+G14+G16+G17,"B.一時中止増分：内訳「(1)+(3)+(4)+(6)+(7)」の方が大きくなっています",IF(G8&lt;&gt;G9+G11+G14+G16+G17,"B.一時中止増分：内訳「(1)+(3)+(4)+(6)+(7)」と一致していません",""))))</f>
        <v/>
      </c>
    </row>
    <row r="9" spans="2:15" ht="13.5">
      <c r="B9" s="114"/>
      <c r="C9" s="111" t="s">
        <v>151</v>
      </c>
      <c r="D9" s="112"/>
      <c r="E9" s="113"/>
      <c r="F9" s="121"/>
      <c r="G9" s="121"/>
      <c r="H9" s="442">
        <f t="shared" si="0"/>
        <v>0</v>
      </c>
      <c r="I9" s="197"/>
      <c r="O9" s="4"/>
    </row>
    <row r="10" spans="2:15" ht="13.5">
      <c r="B10" s="114"/>
      <c r="C10" s="637" t="s">
        <v>736</v>
      </c>
      <c r="D10" s="638"/>
      <c r="E10" s="639"/>
      <c r="F10" s="121"/>
      <c r="G10" s="121"/>
      <c r="H10" s="442">
        <f t="shared" si="0"/>
        <v>0</v>
      </c>
      <c r="I10" s="197"/>
      <c r="O10" s="39" t="s">
        <v>569</v>
      </c>
    </row>
    <row r="11" spans="2:15" ht="13.5">
      <c r="B11" s="114"/>
      <c r="C11" s="640" t="s">
        <v>176</v>
      </c>
      <c r="D11" s="638"/>
      <c r="E11" s="639"/>
      <c r="F11" s="121"/>
      <c r="G11" s="121"/>
      <c r="H11" s="442">
        <f t="shared" si="0"/>
        <v>0</v>
      </c>
      <c r="I11" s="197"/>
      <c r="O11" s="4"/>
    </row>
    <row r="12" spans="2:15" ht="13.5">
      <c r="B12" s="114"/>
      <c r="C12" s="641"/>
      <c r="D12" s="642" t="s">
        <v>732</v>
      </c>
      <c r="E12" s="643" t="s">
        <v>733</v>
      </c>
      <c r="F12" s="192"/>
      <c r="G12" s="121"/>
      <c r="H12" s="442">
        <f>SUM(F12:G12)</f>
        <v>0</v>
      </c>
      <c r="I12" s="197"/>
      <c r="O12" s="617"/>
    </row>
    <row r="13" spans="2:15" ht="13.5">
      <c r="B13" s="114"/>
      <c r="C13" s="644"/>
      <c r="D13" s="645" t="s">
        <v>734</v>
      </c>
      <c r="E13" s="646" t="s">
        <v>735</v>
      </c>
      <c r="F13" s="353"/>
      <c r="G13" s="121"/>
      <c r="H13" s="442">
        <f>SUM(F13:G13)</f>
        <v>0</v>
      </c>
      <c r="I13" s="197"/>
      <c r="O13" s="617"/>
    </row>
    <row r="14" spans="2:15" ht="13.5">
      <c r="B14" s="114"/>
      <c r="C14" s="637" t="s">
        <v>377</v>
      </c>
      <c r="D14" s="638"/>
      <c r="E14" s="639"/>
      <c r="F14" s="121"/>
      <c r="G14" s="121"/>
      <c r="H14" s="442">
        <f t="shared" si="0"/>
        <v>0</v>
      </c>
      <c r="I14" s="197"/>
      <c r="O14" s="4"/>
    </row>
    <row r="15" spans="2:15" ht="13.5">
      <c r="B15" s="114"/>
      <c r="C15" s="111" t="s">
        <v>180</v>
      </c>
      <c r="D15" s="112"/>
      <c r="E15" s="113"/>
      <c r="F15" s="121"/>
      <c r="G15" s="121"/>
      <c r="H15" s="442">
        <f t="shared" si="0"/>
        <v>0</v>
      </c>
      <c r="I15" s="197"/>
      <c r="O15" s="39" t="s">
        <v>569</v>
      </c>
    </row>
    <row r="16" spans="2:15" ht="13.5">
      <c r="B16" s="193"/>
      <c r="C16" s="111" t="s">
        <v>318</v>
      </c>
      <c r="D16" s="112"/>
      <c r="E16" s="113"/>
      <c r="F16" s="162"/>
      <c r="G16" s="162"/>
      <c r="H16" s="442">
        <f t="shared" si="0"/>
        <v>0</v>
      </c>
      <c r="I16" s="197"/>
      <c r="O16" s="4"/>
    </row>
    <row r="17" spans="1:15" ht="13.5">
      <c r="B17" s="193"/>
      <c r="C17" s="111" t="s">
        <v>698</v>
      </c>
      <c r="D17" s="432"/>
      <c r="E17" s="433"/>
      <c r="F17" s="162"/>
      <c r="G17" s="162"/>
      <c r="H17" s="442">
        <f t="shared" si="0"/>
        <v>0</v>
      </c>
      <c r="I17" s="197"/>
      <c r="O17" s="4"/>
    </row>
    <row r="18" spans="1:15" ht="13.5">
      <c r="B18" s="193"/>
      <c r="C18" s="441"/>
      <c r="D18" s="440" t="s">
        <v>728</v>
      </c>
      <c r="E18" s="433"/>
      <c r="F18" s="192"/>
      <c r="G18" s="162"/>
      <c r="H18" s="443">
        <f t="shared" si="0"/>
        <v>0</v>
      </c>
      <c r="I18" s="405"/>
      <c r="O18" s="449" t="str">
        <f>IF(F18&gt;F17,"A.一時中止増分を除く積算額：「(7)その他」より「1）処分費」が大きくなっています",IF(G18&gt;G17,"B.一時中止増分：「(7)その他」より「1）処分費」が大きくなっています",""))</f>
        <v/>
      </c>
    </row>
    <row r="19" spans="1:15" ht="13.5" hidden="1">
      <c r="B19" s="193"/>
      <c r="C19" s="601"/>
      <c r="D19" s="602"/>
      <c r="E19" s="603"/>
      <c r="F19" s="162"/>
      <c r="G19" s="162"/>
      <c r="H19" s="442"/>
      <c r="I19" s="197"/>
      <c r="O19" s="39"/>
    </row>
    <row r="20" spans="1:15" hidden="1">
      <c r="A20" s="604"/>
      <c r="B20" s="605"/>
      <c r="C20" s="606"/>
      <c r="D20" s="607"/>
      <c r="E20" s="608" t="s">
        <v>567</v>
      </c>
      <c r="F20" s="609"/>
      <c r="G20" s="610"/>
      <c r="H20" s="611">
        <f t="shared" si="0"/>
        <v>0</v>
      </c>
      <c r="I20" s="347"/>
      <c r="O20" s="4"/>
    </row>
    <row r="21" spans="1:15" ht="13.5" hidden="1">
      <c r="A21" s="604"/>
      <c r="B21" s="605"/>
      <c r="C21" s="612"/>
      <c r="D21" s="613"/>
      <c r="E21" s="614" t="s">
        <v>568</v>
      </c>
      <c r="F21" s="615"/>
      <c r="G21" s="615"/>
      <c r="H21" s="616">
        <f t="shared" si="0"/>
        <v>0</v>
      </c>
      <c r="I21" s="197"/>
      <c r="O21" s="4"/>
    </row>
    <row r="22" spans="1:15" ht="13.5">
      <c r="B22" s="194" t="s">
        <v>152</v>
      </c>
      <c r="C22" s="125"/>
      <c r="D22" s="125"/>
      <c r="E22" s="116"/>
      <c r="F22" s="442">
        <f>SUM(F23,F44:F45,F47)</f>
        <v>0</v>
      </c>
      <c r="G22" s="442">
        <f>SUM(G23,G44:G45,G47)</f>
        <v>0</v>
      </c>
      <c r="H22" s="442">
        <f t="shared" si="0"/>
        <v>0</v>
      </c>
      <c r="I22" s="197"/>
    </row>
    <row r="23" spans="1:15" ht="13.5">
      <c r="B23" s="343"/>
      <c r="C23" s="194" t="s">
        <v>369</v>
      </c>
      <c r="D23" s="115"/>
      <c r="E23" s="116"/>
      <c r="F23" s="442">
        <f>SUM(F24,F40:F42)</f>
        <v>0</v>
      </c>
      <c r="G23" s="442">
        <f>SUM(G24,G40:G42)</f>
        <v>0</v>
      </c>
      <c r="H23" s="442">
        <f t="shared" si="0"/>
        <v>0</v>
      </c>
      <c r="I23" s="197"/>
    </row>
    <row r="24" spans="1:15">
      <c r="B24" s="117"/>
      <c r="D24" s="194" t="s">
        <v>370</v>
      </c>
      <c r="E24" s="116"/>
      <c r="F24" s="442">
        <f>SUM(F25,F26,F29:F30,F35:F37,F39)</f>
        <v>0</v>
      </c>
      <c r="G24" s="442">
        <f>SUM(G25,G26,G29:G30,G35:G37,G39)</f>
        <v>0</v>
      </c>
      <c r="H24" s="442">
        <f t="shared" si="0"/>
        <v>0</v>
      </c>
      <c r="I24" s="197"/>
    </row>
    <row r="25" spans="1:15">
      <c r="B25" s="117"/>
      <c r="C25" s="119"/>
      <c r="E25" s="194" t="s">
        <v>181</v>
      </c>
      <c r="F25" s="351"/>
      <c r="G25" s="345"/>
      <c r="H25" s="444">
        <f t="shared" si="0"/>
        <v>0</v>
      </c>
      <c r="I25" s="346"/>
    </row>
    <row r="26" spans="1:15">
      <c r="B26" s="117"/>
      <c r="C26" s="119"/>
      <c r="E26" s="348" t="s">
        <v>182</v>
      </c>
      <c r="F26" s="448">
        <f>SUM(F27:F28)</f>
        <v>0</v>
      </c>
      <c r="G26" s="445">
        <f>SUM(G27:G28)</f>
        <v>0</v>
      </c>
      <c r="H26" s="445">
        <f t="shared" si="0"/>
        <v>0</v>
      </c>
      <c r="I26" s="350"/>
    </row>
    <row r="27" spans="1:15">
      <c r="B27" s="117"/>
      <c r="C27" s="119"/>
      <c r="E27" s="348" t="s">
        <v>374</v>
      </c>
      <c r="F27" s="354"/>
      <c r="G27" s="355"/>
      <c r="H27" s="445">
        <f t="shared" si="0"/>
        <v>0</v>
      </c>
      <c r="I27" s="350"/>
    </row>
    <row r="28" spans="1:15">
      <c r="B28" s="117"/>
      <c r="C28" s="119"/>
      <c r="E28" s="348" t="s">
        <v>375</v>
      </c>
      <c r="F28" s="352"/>
      <c r="G28" s="349"/>
      <c r="H28" s="445">
        <f t="shared" si="0"/>
        <v>0</v>
      </c>
      <c r="I28" s="350"/>
    </row>
    <row r="29" spans="1:15">
      <c r="B29" s="117"/>
      <c r="C29" s="119"/>
      <c r="E29" s="348" t="s">
        <v>183</v>
      </c>
      <c r="F29" s="352"/>
      <c r="G29" s="349"/>
      <c r="H29" s="445">
        <f t="shared" si="0"/>
        <v>0</v>
      </c>
      <c r="I29" s="350" t="s">
        <v>196</v>
      </c>
    </row>
    <row r="30" spans="1:15">
      <c r="B30" s="117"/>
      <c r="C30" s="119"/>
      <c r="E30" s="348" t="s">
        <v>184</v>
      </c>
      <c r="F30" s="352"/>
      <c r="G30" s="349"/>
      <c r="H30" s="445">
        <f t="shared" si="0"/>
        <v>0</v>
      </c>
      <c r="I30" s="350"/>
    </row>
    <row r="31" spans="1:15" ht="51" customHeight="1">
      <c r="B31" s="117"/>
      <c r="C31" s="119"/>
      <c r="E31" s="669" t="s">
        <v>766</v>
      </c>
      <c r="F31" s="352"/>
      <c r="G31" s="349"/>
      <c r="H31" s="445">
        <f t="shared" si="0"/>
        <v>0</v>
      </c>
      <c r="I31" s="350"/>
    </row>
    <row r="32" spans="1:15" ht="40.5" customHeight="1">
      <c r="B32" s="665"/>
      <c r="C32" s="666"/>
      <c r="E32" s="667" t="s">
        <v>767</v>
      </c>
      <c r="F32" s="352"/>
      <c r="G32" s="349"/>
      <c r="H32" s="445">
        <f>SUM(F32:G32)</f>
        <v>0</v>
      </c>
      <c r="I32" s="668"/>
    </row>
    <row r="33" spans="1:9" s="655" customFormat="1" hidden="1">
      <c r="B33" s="656"/>
      <c r="C33" s="657"/>
      <c r="D33" s="658"/>
      <c r="E33" s="659"/>
      <c r="F33" s="660"/>
      <c r="G33" s="661"/>
      <c r="H33" s="662"/>
      <c r="I33" s="663"/>
    </row>
    <row r="34" spans="1:9" s="655" customFormat="1" hidden="1">
      <c r="B34" s="656"/>
      <c r="C34" s="657"/>
      <c r="D34" s="658"/>
      <c r="E34" s="659"/>
      <c r="F34" s="660"/>
      <c r="G34" s="661"/>
      <c r="H34" s="662"/>
      <c r="I34" s="663"/>
    </row>
    <row r="35" spans="1:9">
      <c r="B35" s="117"/>
      <c r="C35" s="119"/>
      <c r="E35" s="348" t="s">
        <v>185</v>
      </c>
      <c r="F35" s="352"/>
      <c r="G35" s="349"/>
      <c r="H35" s="445">
        <f t="shared" si="0"/>
        <v>0</v>
      </c>
      <c r="I35" s="350"/>
    </row>
    <row r="36" spans="1:9">
      <c r="B36" s="117"/>
      <c r="C36" s="119"/>
      <c r="E36" s="348" t="s">
        <v>186</v>
      </c>
      <c r="F36" s="352"/>
      <c r="G36" s="349"/>
      <c r="H36" s="445">
        <f t="shared" si="0"/>
        <v>0</v>
      </c>
      <c r="I36" s="350"/>
    </row>
    <row r="37" spans="1:9">
      <c r="B37" s="117"/>
      <c r="C37" s="119"/>
      <c r="E37" s="348" t="s">
        <v>187</v>
      </c>
      <c r="F37" s="352"/>
      <c r="G37" s="349"/>
      <c r="H37" s="445">
        <f t="shared" si="0"/>
        <v>0</v>
      </c>
      <c r="I37" s="350"/>
    </row>
    <row r="38" spans="1:9">
      <c r="B38" s="117"/>
      <c r="C38" s="119"/>
      <c r="E38" s="626" t="s">
        <v>729</v>
      </c>
      <c r="F38" s="352"/>
      <c r="G38" s="349"/>
      <c r="H38" s="445">
        <f t="shared" ref="H38" si="1">SUM(F38:G38)</f>
        <v>0</v>
      </c>
      <c r="I38" s="625"/>
    </row>
    <row r="39" spans="1:9">
      <c r="B39" s="117"/>
      <c r="C39" s="117"/>
      <c r="D39" s="344"/>
      <c r="E39" s="123" t="s">
        <v>188</v>
      </c>
      <c r="F39" s="353"/>
      <c r="G39" s="121"/>
      <c r="H39" s="442">
        <f t="shared" si="0"/>
        <v>0</v>
      </c>
      <c r="I39" s="347"/>
    </row>
    <row r="40" spans="1:9">
      <c r="B40" s="117"/>
      <c r="C40" s="648"/>
      <c r="D40" s="649" t="s">
        <v>376</v>
      </c>
      <c r="E40" s="647"/>
      <c r="F40" s="121"/>
      <c r="G40" s="121"/>
      <c r="H40" s="442">
        <f t="shared" si="0"/>
        <v>0</v>
      </c>
      <c r="I40" s="197"/>
    </row>
    <row r="41" spans="1:9">
      <c r="B41" s="117"/>
      <c r="C41" s="648"/>
      <c r="D41" s="650" t="s">
        <v>737</v>
      </c>
      <c r="E41" s="647"/>
      <c r="F41" s="121"/>
      <c r="G41" s="121"/>
      <c r="H41" s="442">
        <f t="shared" si="0"/>
        <v>0</v>
      </c>
      <c r="I41" s="197"/>
    </row>
    <row r="42" spans="1:9">
      <c r="B42" s="117"/>
      <c r="C42" s="648"/>
      <c r="D42" s="650" t="s">
        <v>738</v>
      </c>
      <c r="E42" s="647"/>
      <c r="F42" s="121"/>
      <c r="G42" s="121"/>
      <c r="H42" s="442">
        <f t="shared" si="0"/>
        <v>0</v>
      </c>
      <c r="I42" s="197"/>
    </row>
    <row r="43" spans="1:9">
      <c r="B43" s="117"/>
      <c r="C43" s="651"/>
      <c r="D43" s="650" t="s">
        <v>757</v>
      </c>
      <c r="E43" s="647"/>
      <c r="F43" s="121"/>
      <c r="G43" s="121"/>
      <c r="H43" s="442">
        <f t="shared" si="0"/>
        <v>0</v>
      </c>
      <c r="I43" s="197"/>
    </row>
    <row r="44" spans="1:9" ht="13.5">
      <c r="B44" s="117"/>
      <c r="C44" s="120" t="s">
        <v>371</v>
      </c>
      <c r="D44" s="115"/>
      <c r="E44" s="647"/>
      <c r="F44" s="121"/>
      <c r="G44" s="121"/>
      <c r="H44" s="442">
        <f t="shared" si="0"/>
        <v>0</v>
      </c>
      <c r="I44" s="197"/>
    </row>
    <row r="45" spans="1:9" ht="13.5">
      <c r="B45" s="117"/>
      <c r="C45" s="118" t="s">
        <v>372</v>
      </c>
      <c r="D45" s="115"/>
      <c r="E45" s="116"/>
      <c r="F45" s="121"/>
      <c r="G45" s="121"/>
      <c r="H45" s="442">
        <f t="shared" si="0"/>
        <v>0</v>
      </c>
      <c r="I45" s="197" t="s">
        <v>197</v>
      </c>
    </row>
    <row r="46" spans="1:9" ht="13.5">
      <c r="B46" s="117"/>
      <c r="C46" s="122"/>
      <c r="D46" s="115" t="s">
        <v>756</v>
      </c>
      <c r="E46" s="116"/>
      <c r="F46" s="121"/>
      <c r="G46" s="121"/>
      <c r="H46" s="442">
        <f t="shared" si="0"/>
        <v>0</v>
      </c>
      <c r="I46" s="197"/>
    </row>
    <row r="47" spans="1:9" ht="13.5" customHeight="1">
      <c r="A47" t="s">
        <v>361</v>
      </c>
      <c r="B47" s="117"/>
      <c r="C47" s="727" t="s">
        <v>511</v>
      </c>
      <c r="D47" s="728"/>
      <c r="E47" s="729"/>
      <c r="F47" s="447">
        <f>SUM(F48:F49)</f>
        <v>0</v>
      </c>
      <c r="G47" s="443">
        <f>SUM(G48:G49)</f>
        <v>0</v>
      </c>
      <c r="H47" s="443">
        <f t="shared" si="0"/>
        <v>0</v>
      </c>
      <c r="I47" s="197"/>
    </row>
    <row r="48" spans="1:9" ht="24.75" customHeight="1">
      <c r="B48" s="117"/>
      <c r="C48" s="402"/>
      <c r="D48" s="734" t="s">
        <v>509</v>
      </c>
      <c r="E48" s="735"/>
      <c r="F48" s="404"/>
      <c r="G48" s="404"/>
      <c r="H48" s="446">
        <f t="shared" si="0"/>
        <v>0</v>
      </c>
      <c r="I48" s="405"/>
    </row>
    <row r="49" spans="2:14" ht="24.75" customHeight="1">
      <c r="B49" s="122"/>
      <c r="C49" s="403"/>
      <c r="D49" s="736" t="s">
        <v>510</v>
      </c>
      <c r="E49" s="737"/>
      <c r="F49" s="121"/>
      <c r="G49" s="121"/>
      <c r="H49" s="442">
        <f t="shared" si="0"/>
        <v>0</v>
      </c>
      <c r="I49" s="347"/>
    </row>
    <row r="50" spans="2:14" ht="13.5">
      <c r="B50" s="120" t="s">
        <v>512</v>
      </c>
      <c r="C50" s="115"/>
      <c r="D50" s="115"/>
      <c r="E50" s="124"/>
      <c r="F50" s="121"/>
      <c r="G50" s="121"/>
      <c r="H50" s="442">
        <f t="shared" si="0"/>
        <v>0</v>
      </c>
      <c r="I50" s="197"/>
    </row>
    <row r="51" spans="2:14" ht="26.1" customHeight="1">
      <c r="B51" s="590" t="s">
        <v>685</v>
      </c>
      <c r="C51" s="730" t="s">
        <v>692</v>
      </c>
      <c r="D51" s="730"/>
      <c r="E51" s="731"/>
      <c r="F51" s="121"/>
      <c r="G51" s="121"/>
      <c r="H51" s="442">
        <f t="shared" si="0"/>
        <v>0</v>
      </c>
      <c r="I51" s="197"/>
      <c r="K51" s="511"/>
      <c r="L51" s="512"/>
      <c r="M51" s="512"/>
      <c r="N51" s="512"/>
    </row>
    <row r="52" spans="2:14" ht="13.5">
      <c r="B52" s="120" t="s">
        <v>191</v>
      </c>
      <c r="C52" s="125"/>
      <c r="D52" s="125"/>
      <c r="E52" s="126"/>
      <c r="F52" s="121"/>
      <c r="G52" s="121"/>
      <c r="H52" s="442">
        <f t="shared" si="0"/>
        <v>0</v>
      </c>
      <c r="I52" s="197"/>
    </row>
    <row r="53" spans="2:14" ht="13.5">
      <c r="B53" s="120" t="s">
        <v>373</v>
      </c>
      <c r="C53" s="125"/>
      <c r="D53" s="125"/>
      <c r="E53" s="126"/>
      <c r="F53" s="442">
        <f>F8+F22+F50+F51+F52</f>
        <v>0</v>
      </c>
      <c r="G53" s="442">
        <f>G8+G22+G50+G51+G52</f>
        <v>0</v>
      </c>
      <c r="H53" s="442">
        <f t="shared" si="0"/>
        <v>0</v>
      </c>
      <c r="I53" s="197"/>
    </row>
    <row r="55" spans="2:14" ht="13.5">
      <c r="B55" s="159" t="s">
        <v>177</v>
      </c>
      <c r="C55" s="160"/>
      <c r="D55" s="160"/>
      <c r="E55" s="161"/>
      <c r="F55" s="192"/>
      <c r="G55" s="162"/>
      <c r="H55" s="443">
        <f>SUM(F55:G55)</f>
        <v>0</v>
      </c>
      <c r="I55" s="196"/>
    </row>
    <row r="56" spans="2:14">
      <c r="B56" s="127"/>
    </row>
    <row r="57" spans="2:14" hidden="1">
      <c r="C57" s="198" t="s">
        <v>198</v>
      </c>
      <c r="F57" s="97"/>
    </row>
    <row r="58" spans="2:14" hidden="1">
      <c r="C58" s="202" t="s">
        <v>179</v>
      </c>
      <c r="D58" s="200"/>
      <c r="E58" s="200"/>
      <c r="F58" s="201"/>
      <c r="G58" s="450">
        <f>G8+G29+G45</f>
        <v>0</v>
      </c>
      <c r="H58" s="205" t="s">
        <v>200</v>
      </c>
    </row>
    <row r="59" spans="2:14" hidden="1">
      <c r="C59" s="204"/>
      <c r="D59" s="199" t="s">
        <v>199</v>
      </c>
      <c r="E59" s="200"/>
      <c r="F59" s="201"/>
      <c r="G59" s="450">
        <f>G8+G29</f>
        <v>0</v>
      </c>
      <c r="H59" s="205"/>
    </row>
    <row r="60" spans="2:14" hidden="1">
      <c r="C60" s="203"/>
      <c r="D60" s="199" t="s">
        <v>197</v>
      </c>
      <c r="E60" s="200"/>
      <c r="F60" s="201"/>
      <c r="G60" s="450">
        <f>G45</f>
        <v>0</v>
      </c>
      <c r="H60" s="205"/>
    </row>
    <row r="67" spans="6:11">
      <c r="F67" s="26"/>
    </row>
    <row r="68" spans="6:11">
      <c r="F68" s="97"/>
      <c r="G68" s="26"/>
      <c r="H68" s="53"/>
      <c r="I68" s="53"/>
      <c r="J68" s="4"/>
      <c r="K68" s="4"/>
    </row>
    <row r="69" spans="6:11">
      <c r="F69" s="97"/>
      <c r="G69" s="163"/>
      <c r="H69" s="53"/>
      <c r="I69" s="53"/>
      <c r="J69" s="4"/>
      <c r="K69" s="4"/>
    </row>
    <row r="70" spans="6:11">
      <c r="F70" s="97"/>
      <c r="G70" s="163"/>
      <c r="H70" s="53"/>
      <c r="I70" s="53"/>
      <c r="J70" s="4"/>
      <c r="K70" s="4"/>
    </row>
    <row r="71" spans="6:11">
      <c r="F71" s="164"/>
      <c r="G71" s="163"/>
      <c r="H71" s="53"/>
      <c r="I71" s="53"/>
      <c r="J71" s="72"/>
      <c r="K71" s="4"/>
    </row>
    <row r="72" spans="6:11">
      <c r="F72" s="97"/>
      <c r="G72" s="163"/>
      <c r="H72" s="53"/>
      <c r="I72" s="53"/>
      <c r="J72" s="4"/>
      <c r="K72" s="4"/>
    </row>
    <row r="73" spans="6:11">
      <c r="F73" s="97"/>
      <c r="J73" s="96"/>
    </row>
  </sheetData>
  <sheetProtection algorithmName="SHA-512" hashValue="rBDBBvXEMa805CPDzvpUC2Gkj4iTtM7xLxOpkvTqPgxHL5GQI4ewjRRl85aGj7UtAR8zIomNIfJzFyeMglRqqQ==" saltValue="yoT6BqO4H/G8S4/dn9UZzw==" spinCount="100000" sheet="1" objects="1" scenarios="1"/>
  <mergeCells count="9">
    <mergeCell ref="I5:I7"/>
    <mergeCell ref="H5:H7"/>
    <mergeCell ref="D48:E48"/>
    <mergeCell ref="D49:E49"/>
    <mergeCell ref="B3:H3"/>
    <mergeCell ref="F5:F7"/>
    <mergeCell ref="G5:G7"/>
    <mergeCell ref="C47:E47"/>
    <mergeCell ref="C51:E51"/>
  </mergeCells>
  <phoneticPr fontId="3"/>
  <dataValidations count="2">
    <dataValidation type="decimal" operator="greaterThanOrEqual" allowBlank="1" showInputMessage="1" showErrorMessage="1" error="数値を入力してください" sqref="F55:G55 F48:G52 F20:G20 F8:G16 F25:G25 F27:G46" xr:uid="{00000000-0002-0000-0400-000000000000}">
      <formula1>0</formula1>
    </dataValidation>
    <dataValidation operator="greaterThanOrEqual" allowBlank="1" showInputMessage="1" showErrorMessage="1" error="数値を入力してください" sqref="A1" xr:uid="{00000000-0002-0000-0400-000001000000}"/>
  </dataValidations>
  <pageMargins left="0.59055118110236227" right="0" top="0.78740157480314965" bottom="0.78740157480314965" header="0.51181102362204722" footer="0.51181102362204722"/>
  <pageSetup paperSize="9" scale="96" orientation="portrait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S65"/>
  <sheetViews>
    <sheetView showGridLines="0" zoomScaleNormal="100" workbookViewId="0"/>
  </sheetViews>
  <sheetFormatPr defaultRowHeight="14.25"/>
  <cols>
    <col min="1" max="3" width="2.375" style="97" customWidth="1"/>
    <col min="4" max="4" width="20.625" style="97" customWidth="1"/>
    <col min="5" max="6" width="17.75" style="96" customWidth="1"/>
    <col min="7" max="7" width="7" style="96" customWidth="1"/>
    <col min="9" max="9" width="28.75" hidden="1" customWidth="1"/>
    <col min="10" max="10" width="7.875" hidden="1" customWidth="1"/>
    <col min="11" max="13" width="8.375" hidden="1" customWidth="1"/>
    <col min="14" max="14" width="8.5" hidden="1" customWidth="1"/>
    <col min="15" max="16" width="8.375" hidden="1" customWidth="1"/>
    <col min="17" max="17" width="9" hidden="1" customWidth="1"/>
    <col min="18" max="18" width="2.5" hidden="1" customWidth="1"/>
    <col min="19" max="19" width="8.875" hidden="1" customWidth="1"/>
  </cols>
  <sheetData>
    <row r="1" spans="1:19">
      <c r="A1" s="38" t="s">
        <v>178</v>
      </c>
      <c r="I1" t="s">
        <v>282</v>
      </c>
      <c r="J1" t="e">
        <f>#REF!</f>
        <v>#REF!</v>
      </c>
      <c r="K1" s="223" t="s">
        <v>234</v>
      </c>
      <c r="L1" s="224"/>
      <c r="M1" s="225"/>
      <c r="N1" s="226" t="s">
        <v>238</v>
      </c>
      <c r="O1" s="226" t="s">
        <v>239</v>
      </c>
      <c r="P1" s="226" t="s">
        <v>240</v>
      </c>
    </row>
    <row r="2" spans="1:19">
      <c r="A2"/>
      <c r="B2" s="328"/>
      <c r="I2" t="s">
        <v>283</v>
      </c>
      <c r="J2" t="e">
        <f>IF(J1="","",VLOOKUP(J1,R2:S10,2,0))</f>
        <v>#REF!</v>
      </c>
      <c r="K2" s="226" t="s">
        <v>233</v>
      </c>
      <c r="L2" s="226" t="s">
        <v>233</v>
      </c>
      <c r="M2" s="226" t="s">
        <v>237</v>
      </c>
      <c r="N2" s="228"/>
      <c r="O2" s="228"/>
      <c r="P2" s="228"/>
      <c r="R2" s="312">
        <v>1</v>
      </c>
      <c r="S2" s="315" t="s">
        <v>323</v>
      </c>
    </row>
    <row r="3" spans="1:19" ht="14.25" customHeight="1">
      <c r="A3" s="723" t="s">
        <v>269</v>
      </c>
      <c r="B3" s="723"/>
      <c r="C3" s="723"/>
      <c r="D3" s="723"/>
      <c r="E3" s="723"/>
      <c r="F3" s="723"/>
      <c r="G3" s="740"/>
      <c r="I3" t="s">
        <v>278</v>
      </c>
      <c r="J3" t="e">
        <f>IF(#REF!=1,一般事項!E14,IF(#REF!=2,IF(OR(一般事項!E14=1,一般事項!E14=2)=TRUE,1,IF(OR(一般事項!E14=3,一般事項!E14=4)=TRUE,2,IF(一般事項!E14=5,4,""))),""))</f>
        <v>#REF!</v>
      </c>
      <c r="K3" s="227" t="s">
        <v>235</v>
      </c>
      <c r="L3" s="227" t="s">
        <v>236</v>
      </c>
      <c r="M3" s="227"/>
      <c r="N3" s="227"/>
      <c r="O3" s="227"/>
      <c r="P3" s="227"/>
      <c r="R3" s="312">
        <v>2</v>
      </c>
      <c r="S3" s="315" t="s">
        <v>324</v>
      </c>
    </row>
    <row r="4" spans="1:19" s="213" customFormat="1">
      <c r="B4" s="214"/>
      <c r="C4" s="214"/>
      <c r="D4" s="214"/>
      <c r="E4" s="195"/>
      <c r="F4" s="207"/>
      <c r="G4" s="207"/>
      <c r="I4" s="303"/>
      <c r="J4" s="229"/>
      <c r="K4" s="229"/>
      <c r="L4" s="229"/>
      <c r="M4" s="229"/>
      <c r="N4" s="229"/>
      <c r="O4" s="229"/>
      <c r="P4" s="229"/>
      <c r="R4" s="313">
        <v>3</v>
      </c>
      <c r="S4" s="327" t="s">
        <v>325</v>
      </c>
    </row>
    <row r="5" spans="1:19" s="213" customFormat="1" ht="18" customHeight="1">
      <c r="A5" s="206"/>
      <c r="B5" s="206"/>
      <c r="C5" s="206"/>
      <c r="D5" s="234" t="s">
        <v>201</v>
      </c>
      <c r="E5" s="218"/>
      <c r="F5" s="237"/>
      <c r="G5" s="232"/>
      <c r="I5" s="304" t="s">
        <v>213</v>
      </c>
      <c r="J5" s="230">
        <v>11</v>
      </c>
      <c r="K5" s="235">
        <v>616</v>
      </c>
      <c r="L5" s="235">
        <v>650.79999999999995</v>
      </c>
      <c r="M5" s="235">
        <v>673</v>
      </c>
      <c r="N5" s="236">
        <v>-0.2636</v>
      </c>
      <c r="O5" s="236">
        <v>0.36870000000000003</v>
      </c>
      <c r="P5" s="236">
        <v>0.33110000000000001</v>
      </c>
      <c r="R5" s="314">
        <v>4</v>
      </c>
      <c r="S5" s="327" t="s">
        <v>332</v>
      </c>
    </row>
    <row r="6" spans="1:19" s="213" customFormat="1" ht="13.5">
      <c r="A6" s="206"/>
      <c r="B6" s="206"/>
      <c r="C6" s="206"/>
      <c r="D6" s="208"/>
      <c r="E6" s="170"/>
      <c r="F6" s="195"/>
      <c r="G6" s="195"/>
      <c r="I6" s="304" t="s">
        <v>214</v>
      </c>
      <c r="J6" s="230">
        <v>24</v>
      </c>
      <c r="K6" s="235">
        <v>150.30000000000001</v>
      </c>
      <c r="L6" s="235">
        <v>158.80000000000001</v>
      </c>
      <c r="M6" s="235">
        <v>164.3</v>
      </c>
      <c r="N6" s="236">
        <v>-0.15620000000000001</v>
      </c>
      <c r="O6" s="236">
        <v>0.82509999999999994</v>
      </c>
      <c r="P6" s="236">
        <v>0.3075</v>
      </c>
      <c r="R6" s="314">
        <v>5</v>
      </c>
      <c r="S6" s="327" t="s">
        <v>314</v>
      </c>
    </row>
    <row r="7" spans="1:19" s="213" customFormat="1" ht="13.5">
      <c r="A7" s="206"/>
      <c r="B7" s="206"/>
      <c r="C7" s="206"/>
      <c r="D7" s="206" t="s">
        <v>202</v>
      </c>
      <c r="E7" s="170"/>
      <c r="F7" s="195"/>
      <c r="G7" s="195"/>
      <c r="I7" s="304" t="s">
        <v>215</v>
      </c>
      <c r="J7" s="230">
        <v>31</v>
      </c>
      <c r="K7" s="235">
        <v>87.9</v>
      </c>
      <c r="L7" s="235">
        <v>92.8</v>
      </c>
      <c r="M7" s="235">
        <v>96</v>
      </c>
      <c r="N7" s="236">
        <v>-0.112</v>
      </c>
      <c r="O7" s="236">
        <v>1.6285000000000001</v>
      </c>
      <c r="P7" s="236">
        <v>0.24979999999999999</v>
      </c>
      <c r="R7" s="314">
        <v>6</v>
      </c>
      <c r="S7" s="327" t="s">
        <v>314</v>
      </c>
    </row>
    <row r="8" spans="1:19" s="213" customFormat="1" ht="13.5">
      <c r="A8" s="206"/>
      <c r="B8" s="206"/>
      <c r="C8" s="206"/>
      <c r="D8" s="206" t="s">
        <v>203</v>
      </c>
      <c r="E8" s="215"/>
      <c r="F8" s="216"/>
      <c r="G8" s="216"/>
      <c r="I8" s="304" t="s">
        <v>216</v>
      </c>
      <c r="J8" s="230">
        <v>41</v>
      </c>
      <c r="K8" s="235">
        <v>282.89999999999998</v>
      </c>
      <c r="L8" s="235">
        <v>298.89999999999998</v>
      </c>
      <c r="M8" s="235">
        <v>309.10000000000002</v>
      </c>
      <c r="N8" s="236">
        <v>-0.19350000000000001</v>
      </c>
      <c r="O8" s="236">
        <v>0.4461</v>
      </c>
      <c r="P8" s="236">
        <v>0.33479999999999999</v>
      </c>
      <c r="R8" s="314">
        <v>7</v>
      </c>
      <c r="S8" s="327" t="s">
        <v>333</v>
      </c>
    </row>
    <row r="9" spans="1:19" s="213" customFormat="1" ht="13.5">
      <c r="A9" s="206"/>
      <c r="B9" s="206"/>
      <c r="C9" s="206"/>
      <c r="D9" s="206" t="s">
        <v>204</v>
      </c>
      <c r="E9" s="215"/>
      <c r="F9" s="216"/>
      <c r="G9" s="206"/>
      <c r="I9" s="304" t="s">
        <v>217</v>
      </c>
      <c r="J9" s="230">
        <v>81</v>
      </c>
      <c r="K9" s="235">
        <v>458.6</v>
      </c>
      <c r="L9" s="235">
        <v>484.6</v>
      </c>
      <c r="M9" s="235">
        <v>501.1</v>
      </c>
      <c r="N9" s="236">
        <v>-0.26119999999999999</v>
      </c>
      <c r="O9" s="236">
        <v>7.17E-2</v>
      </c>
      <c r="P9" s="236">
        <v>0.4607</v>
      </c>
      <c r="R9" s="314">
        <v>8</v>
      </c>
      <c r="S9" s="327" t="s">
        <v>334</v>
      </c>
    </row>
    <row r="10" spans="1:19" s="213" customFormat="1" ht="13.5">
      <c r="A10" s="206"/>
      <c r="B10" s="206"/>
      <c r="C10" s="206"/>
      <c r="D10" s="206" t="s">
        <v>205</v>
      </c>
      <c r="E10" s="215"/>
      <c r="F10" s="216"/>
      <c r="G10" s="206"/>
      <c r="I10" s="304" t="s">
        <v>218</v>
      </c>
      <c r="J10" s="230">
        <v>51</v>
      </c>
      <c r="K10" s="235">
        <v>396.9</v>
      </c>
      <c r="L10" s="235">
        <v>419.3</v>
      </c>
      <c r="M10" s="235">
        <v>433.7</v>
      </c>
      <c r="N10" s="236">
        <v>-0.23300000000000001</v>
      </c>
      <c r="O10" s="236">
        <v>0.87419999999999998</v>
      </c>
      <c r="P10" s="236">
        <v>0.30580000000000002</v>
      </c>
      <c r="R10" s="314">
        <v>9</v>
      </c>
      <c r="S10" s="327" t="s">
        <v>314</v>
      </c>
    </row>
    <row r="11" spans="1:19" s="220" customFormat="1" ht="12">
      <c r="A11" s="219"/>
      <c r="B11" s="219"/>
      <c r="C11" s="219"/>
      <c r="D11" s="219"/>
      <c r="E11" s="215"/>
      <c r="F11" s="217"/>
      <c r="G11" s="219"/>
      <c r="I11" s="304" t="s">
        <v>219</v>
      </c>
      <c r="J11" s="230">
        <v>61</v>
      </c>
      <c r="K11" s="235">
        <v>377.8</v>
      </c>
      <c r="L11" s="235">
        <v>399.2</v>
      </c>
      <c r="M11" s="235">
        <v>412.8</v>
      </c>
      <c r="N11" s="236">
        <v>-0.21079999999999999</v>
      </c>
      <c r="O11" s="236">
        <v>7.6100000000000001E-2</v>
      </c>
      <c r="P11" s="236">
        <v>0.42259999999999998</v>
      </c>
      <c r="R11" s="314"/>
    </row>
    <row r="12" spans="1:19" s="220" customFormat="1" ht="12">
      <c r="A12" s="219"/>
      <c r="B12" s="219"/>
      <c r="C12" s="219"/>
      <c r="D12" s="738" t="s">
        <v>247</v>
      </c>
      <c r="E12" s="739"/>
      <c r="F12" s="739"/>
      <c r="G12" s="739"/>
      <c r="I12" s="304" t="s">
        <v>220</v>
      </c>
      <c r="J12" s="230">
        <v>101</v>
      </c>
      <c r="K12" s="235">
        <v>174.7</v>
      </c>
      <c r="L12" s="235">
        <v>184.6</v>
      </c>
      <c r="M12" s="235">
        <v>190.9</v>
      </c>
      <c r="N12" s="236">
        <v>-0.14480000000000001</v>
      </c>
      <c r="O12" s="236">
        <v>0.15290000000000001</v>
      </c>
      <c r="P12" s="236">
        <v>0.40579999999999999</v>
      </c>
    </row>
    <row r="13" spans="1:19" s="220" customFormat="1" ht="12">
      <c r="A13" s="219"/>
      <c r="B13" s="219"/>
      <c r="C13" s="219"/>
      <c r="D13" s="738"/>
      <c r="E13" s="739"/>
      <c r="F13" s="739"/>
      <c r="G13" s="739"/>
      <c r="I13" s="304" t="s">
        <v>221</v>
      </c>
      <c r="J13" s="230">
        <v>102</v>
      </c>
      <c r="K13" s="235">
        <v>129</v>
      </c>
      <c r="L13" s="235">
        <v>136.30000000000001</v>
      </c>
      <c r="M13" s="235">
        <v>140.9</v>
      </c>
      <c r="N13" s="236">
        <v>-0.1153</v>
      </c>
      <c r="O13" s="236">
        <v>0.37259999999999999</v>
      </c>
      <c r="P13" s="236">
        <v>0.35589999999999999</v>
      </c>
    </row>
    <row r="14" spans="1:19" s="220" customFormat="1" ht="12">
      <c r="A14" s="219"/>
      <c r="B14" s="219"/>
      <c r="C14" s="219"/>
      <c r="D14" s="219"/>
      <c r="E14" s="215"/>
      <c r="F14" s="217"/>
      <c r="G14" s="219"/>
      <c r="I14" s="304" t="s">
        <v>222</v>
      </c>
      <c r="J14" s="230">
        <v>111</v>
      </c>
      <c r="K14" s="235">
        <v>244.8</v>
      </c>
      <c r="L14" s="235">
        <v>258.60000000000002</v>
      </c>
      <c r="M14" s="235">
        <v>267.5</v>
      </c>
      <c r="N14" s="236">
        <v>-0.17180000000000001</v>
      </c>
      <c r="O14" s="236">
        <v>9.7299999999999998E-2</v>
      </c>
      <c r="P14" s="236">
        <v>0.42520000000000002</v>
      </c>
    </row>
    <row r="15" spans="1:19" s="220" customFormat="1" ht="12">
      <c r="A15" s="219"/>
      <c r="B15" s="219"/>
      <c r="C15" s="219"/>
      <c r="D15" s="219"/>
      <c r="E15" s="215"/>
      <c r="F15" s="217"/>
      <c r="G15" s="219"/>
      <c r="I15" s="304" t="s">
        <v>223</v>
      </c>
      <c r="J15" s="230">
        <v>71</v>
      </c>
      <c r="K15" s="235">
        <v>125.8</v>
      </c>
      <c r="L15" s="235">
        <v>132.9</v>
      </c>
      <c r="M15" s="235">
        <v>137.4</v>
      </c>
      <c r="N15" s="236">
        <v>-0.13789999999999999</v>
      </c>
      <c r="O15" s="236">
        <v>0.42670000000000002</v>
      </c>
      <c r="P15" s="236">
        <v>0.3357</v>
      </c>
    </row>
    <row r="16" spans="1:19" s="213" customFormat="1" ht="13.5">
      <c r="A16" s="118"/>
      <c r="B16" s="118"/>
      <c r="C16" s="118"/>
      <c r="D16" s="118" t="s">
        <v>206</v>
      </c>
      <c r="E16" s="217"/>
      <c r="F16" s="216"/>
      <c r="G16" s="206"/>
      <c r="I16" s="304" t="s">
        <v>224</v>
      </c>
      <c r="J16" s="231">
        <v>131</v>
      </c>
      <c r="K16" s="235">
        <v>80</v>
      </c>
      <c r="L16" s="235">
        <v>84.5</v>
      </c>
      <c r="M16" s="235">
        <v>87.4</v>
      </c>
      <c r="N16" s="236">
        <v>-9.2600000000000002E-2</v>
      </c>
      <c r="O16" s="236">
        <v>0.1699</v>
      </c>
      <c r="P16" s="236">
        <v>0.39329999999999998</v>
      </c>
    </row>
    <row r="17" spans="1:16" s="213" customFormat="1" ht="13.5">
      <c r="A17" s="118"/>
      <c r="B17" s="118"/>
      <c r="C17" s="118"/>
      <c r="D17" s="221" t="s">
        <v>207</v>
      </c>
      <c r="E17" s="217"/>
      <c r="F17" s="216"/>
      <c r="G17" s="206"/>
      <c r="I17" s="304" t="s">
        <v>225</v>
      </c>
      <c r="J17" s="231">
        <v>145</v>
      </c>
      <c r="K17" s="235">
        <v>366</v>
      </c>
      <c r="L17" s="235">
        <v>386.7</v>
      </c>
      <c r="M17" s="235">
        <v>399.9</v>
      </c>
      <c r="N17" s="236">
        <v>-0.21379999999999999</v>
      </c>
      <c r="O17" s="236">
        <v>1.44E-2</v>
      </c>
      <c r="P17" s="236">
        <v>0.5544</v>
      </c>
    </row>
    <row r="18" spans="1:16" s="213" customFormat="1" ht="13.5">
      <c r="A18" s="118"/>
      <c r="B18" s="118"/>
      <c r="C18" s="118"/>
      <c r="D18" s="118" t="s">
        <v>271</v>
      </c>
      <c r="E18" s="215"/>
      <c r="F18" s="216"/>
      <c r="G18" s="206"/>
      <c r="I18" s="304" t="s">
        <v>226</v>
      </c>
      <c r="J18" s="231">
        <v>121</v>
      </c>
      <c r="K18" s="235">
        <v>364.6</v>
      </c>
      <c r="L18" s="235">
        <v>385.3</v>
      </c>
      <c r="M18" s="235">
        <v>398.4</v>
      </c>
      <c r="N18" s="236">
        <v>-0.2054</v>
      </c>
      <c r="O18" s="236">
        <v>8.1199999999999994E-2</v>
      </c>
      <c r="P18" s="236">
        <v>0.43559999999999999</v>
      </c>
    </row>
    <row r="19" spans="1:16" s="213" customFormat="1" ht="13.5">
      <c r="A19" s="118"/>
      <c r="B19" s="118"/>
      <c r="C19" s="118"/>
      <c r="D19" s="118" t="s">
        <v>272</v>
      </c>
      <c r="E19" s="215"/>
      <c r="F19" s="216"/>
      <c r="G19" s="206"/>
      <c r="I19" s="304" t="s">
        <v>227</v>
      </c>
      <c r="J19" s="231">
        <v>122</v>
      </c>
      <c r="K19" s="235">
        <v>112.7</v>
      </c>
      <c r="L19" s="235">
        <v>119.1</v>
      </c>
      <c r="M19" s="235">
        <v>123.2</v>
      </c>
      <c r="N19" s="236">
        <v>-0.1089</v>
      </c>
      <c r="O19" s="236">
        <v>0.25979999999999998</v>
      </c>
      <c r="P19" s="236">
        <v>0.37109999999999999</v>
      </c>
    </row>
    <row r="20" spans="1:16" s="213" customFormat="1" ht="13.5">
      <c r="A20" s="118"/>
      <c r="B20" s="118"/>
      <c r="C20" s="118"/>
      <c r="D20" s="118" t="s">
        <v>273</v>
      </c>
      <c r="E20" s="215"/>
      <c r="F20" s="216"/>
      <c r="G20" s="206"/>
      <c r="I20" s="304" t="s">
        <v>228</v>
      </c>
      <c r="J20" s="231">
        <v>123</v>
      </c>
      <c r="K20" s="235">
        <v>88.7</v>
      </c>
      <c r="L20" s="239">
        <v>93.8</v>
      </c>
      <c r="M20" s="239">
        <v>96.9</v>
      </c>
      <c r="N20" s="240">
        <v>-0.10780000000000001</v>
      </c>
      <c r="O20" s="240">
        <v>0.5988</v>
      </c>
      <c r="P20" s="240">
        <v>0.32579999999999998</v>
      </c>
    </row>
    <row r="21" spans="1:16" s="173" customFormat="1" ht="13.5">
      <c r="A21" s="118"/>
      <c r="B21" s="118"/>
      <c r="C21" s="118"/>
      <c r="D21" s="118" t="s">
        <v>274</v>
      </c>
      <c r="E21" s="210"/>
      <c r="F21" s="211"/>
      <c r="G21" s="209"/>
      <c r="I21" s="304" t="s">
        <v>229</v>
      </c>
      <c r="J21" s="231">
        <v>91</v>
      </c>
      <c r="K21" s="239">
        <v>203.6</v>
      </c>
      <c r="L21" s="239">
        <v>215.1</v>
      </c>
      <c r="M21" s="239">
        <v>222.5</v>
      </c>
      <c r="N21" s="240">
        <v>-0.17330000000000001</v>
      </c>
      <c r="O21" s="240">
        <v>0.2026</v>
      </c>
      <c r="P21" s="240">
        <v>0.374</v>
      </c>
    </row>
    <row r="22" spans="1:16" s="173" customFormat="1" ht="13.5">
      <c r="A22" s="118"/>
      <c r="B22" s="118"/>
      <c r="C22" s="118"/>
      <c r="D22" s="118"/>
      <c r="E22" s="242" t="s">
        <v>245</v>
      </c>
      <c r="F22" s="211"/>
      <c r="G22" s="209"/>
      <c r="I22" s="304" t="s">
        <v>230</v>
      </c>
      <c r="J22" s="231">
        <v>151</v>
      </c>
      <c r="K22" s="239">
        <v>293.2</v>
      </c>
      <c r="L22" s="239">
        <v>309.8</v>
      </c>
      <c r="M22" s="239">
        <v>320.39999999999998</v>
      </c>
      <c r="N22" s="240">
        <v>-0.17929999999999999</v>
      </c>
      <c r="O22" s="240">
        <v>11.6225</v>
      </c>
      <c r="P22" s="240">
        <v>0.19980000000000001</v>
      </c>
    </row>
    <row r="23" spans="1:16" s="173" customFormat="1" ht="18" customHeight="1">
      <c r="A23" s="118"/>
      <c r="B23" s="118"/>
      <c r="C23" s="118"/>
      <c r="D23" s="118"/>
      <c r="E23" s="241" t="s">
        <v>248</v>
      </c>
      <c r="F23" s="244" t="s">
        <v>243</v>
      </c>
      <c r="G23" s="209"/>
      <c r="I23" s="304" t="s">
        <v>231</v>
      </c>
      <c r="J23" s="231">
        <v>161</v>
      </c>
      <c r="K23" s="239">
        <v>423.4</v>
      </c>
      <c r="L23" s="239">
        <v>447.4</v>
      </c>
      <c r="M23" s="239">
        <v>462.6</v>
      </c>
      <c r="N23" s="240">
        <v>-0.20549999999999999</v>
      </c>
      <c r="O23" s="240">
        <v>6.1699999999999998E-2</v>
      </c>
      <c r="P23" s="240">
        <v>0.44400000000000001</v>
      </c>
    </row>
    <row r="24" spans="1:16" s="173" customFormat="1" ht="18" customHeight="1">
      <c r="A24" s="118"/>
      <c r="B24" s="118"/>
      <c r="C24" s="118"/>
      <c r="D24" s="222" t="s">
        <v>208</v>
      </c>
      <c r="E24" s="257"/>
      <c r="F24" s="245">
        <f>発注１!AE13</f>
        <v>0</v>
      </c>
      <c r="G24" s="209"/>
      <c r="I24" s="304" t="s">
        <v>232</v>
      </c>
      <c r="J24" s="231">
        <v>171</v>
      </c>
      <c r="K24" s="239">
        <v>214.1</v>
      </c>
      <c r="L24" s="239">
        <v>226.2</v>
      </c>
      <c r="M24" s="239">
        <v>234</v>
      </c>
      <c r="N24" s="240">
        <v>-0.1615</v>
      </c>
      <c r="O24" s="240">
        <v>8.1264000000000003</v>
      </c>
      <c r="P24" s="240">
        <v>0.17399999999999999</v>
      </c>
    </row>
    <row r="25" spans="1:16" s="173" customFormat="1" ht="18" customHeight="1">
      <c r="A25" s="118"/>
      <c r="B25" s="118"/>
      <c r="C25" s="118"/>
      <c r="D25" s="222" t="s">
        <v>209</v>
      </c>
      <c r="E25" s="246"/>
      <c r="F25" s="249" t="str">
        <f>IF(F5="","",IF(J3=4,VLOOKUP(F5,I5:K65,3,FALSE),IF(OR(J3=2,J3=3)=TRUE,VLOOKUP(F5,I5:L65,4,FALSE),IF(J3=1,VLOOKUP(F5,I5:M65,5,FALSE),""))))</f>
        <v/>
      </c>
      <c r="G25" s="209"/>
      <c r="I25" s="308" t="s">
        <v>275</v>
      </c>
      <c r="J25" s="309"/>
      <c r="K25" s="333" t="s">
        <v>277</v>
      </c>
      <c r="L25" s="309" t="s">
        <v>277</v>
      </c>
      <c r="M25" s="309" t="s">
        <v>277</v>
      </c>
      <c r="N25" s="309" t="s">
        <v>277</v>
      </c>
      <c r="O25" s="309" t="s">
        <v>277</v>
      </c>
      <c r="P25" s="309" t="s">
        <v>277</v>
      </c>
    </row>
    <row r="26" spans="1:16" s="173" customFormat="1" ht="18" customHeight="1">
      <c r="A26" s="118"/>
      <c r="B26" s="118"/>
      <c r="C26" s="118"/>
      <c r="D26" s="222" t="s">
        <v>210</v>
      </c>
      <c r="E26" s="246"/>
      <c r="F26" s="250" t="str">
        <f>IF(F5="","",VLOOKUP(発注３!F5,I5:N65,6,FALSE))</f>
        <v/>
      </c>
      <c r="G26" s="209"/>
      <c r="I26" s="305" t="s">
        <v>319</v>
      </c>
      <c r="J26" s="306">
        <v>131</v>
      </c>
      <c r="K26" s="306">
        <v>80</v>
      </c>
      <c r="L26" s="306">
        <v>84.5</v>
      </c>
      <c r="M26" s="306">
        <v>87.4</v>
      </c>
      <c r="N26" s="306">
        <v>-9.2600000000000002E-2</v>
      </c>
      <c r="O26" s="306">
        <v>0.1699</v>
      </c>
      <c r="P26" s="306">
        <v>0.39329999999999998</v>
      </c>
    </row>
    <row r="27" spans="1:16" s="173" customFormat="1" ht="18" customHeight="1">
      <c r="A27" s="118"/>
      <c r="B27" s="118"/>
      <c r="C27" s="118"/>
      <c r="D27" s="233" t="s">
        <v>241</v>
      </c>
      <c r="E27" s="246"/>
      <c r="F27" s="250" t="str">
        <f>IF(F5="","",VLOOKUP(発注３!F5,I5:O65,7,FALSE))</f>
        <v/>
      </c>
      <c r="G27" s="209"/>
      <c r="I27" s="331" t="s">
        <v>320</v>
      </c>
      <c r="J27" s="332">
        <v>145</v>
      </c>
      <c r="K27" s="332">
        <v>366</v>
      </c>
      <c r="L27" s="332">
        <v>386.7</v>
      </c>
      <c r="M27" s="332">
        <v>399.9</v>
      </c>
      <c r="N27" s="332">
        <v>-0.21379999999999999</v>
      </c>
      <c r="O27" s="332">
        <v>1.44E-2</v>
      </c>
      <c r="P27" s="332">
        <v>0.5544</v>
      </c>
    </row>
    <row r="28" spans="1:16" s="173" customFormat="1" ht="18" customHeight="1">
      <c r="A28" s="118"/>
      <c r="B28" s="118"/>
      <c r="C28" s="118"/>
      <c r="D28" s="222" t="s">
        <v>211</v>
      </c>
      <c r="E28" s="246"/>
      <c r="F28" s="250" t="str">
        <f>IF(F5="","",VLOOKUP(F5,I5:P65,8,FALSE))</f>
        <v/>
      </c>
      <c r="G28" s="209"/>
      <c r="I28" s="331" t="s">
        <v>321</v>
      </c>
      <c r="J28" s="332">
        <v>131</v>
      </c>
      <c r="K28" s="332">
        <v>80</v>
      </c>
      <c r="L28" s="332">
        <v>84.5</v>
      </c>
      <c r="M28" s="332">
        <v>87.4</v>
      </c>
      <c r="N28" s="332">
        <v>-9.2600000000000002E-2</v>
      </c>
      <c r="O28" s="332">
        <v>0.1699</v>
      </c>
      <c r="P28" s="332">
        <v>0.39329999999999998</v>
      </c>
    </row>
    <row r="29" spans="1:16" s="173" customFormat="1" ht="18" customHeight="1">
      <c r="A29" s="118"/>
      <c r="B29" s="118"/>
      <c r="C29" s="118"/>
      <c r="D29" s="222" t="s">
        <v>212</v>
      </c>
      <c r="E29" s="254"/>
      <c r="F29" s="243">
        <f>1000*(発注２!H8+発注２!H24+発注２!H40)</f>
        <v>0</v>
      </c>
      <c r="G29" s="209"/>
      <c r="I29" s="302" t="s">
        <v>322</v>
      </c>
      <c r="J29" s="307">
        <v>145</v>
      </c>
      <c r="K29" s="307">
        <v>366</v>
      </c>
      <c r="L29" s="307">
        <v>386.7</v>
      </c>
      <c r="M29" s="307">
        <v>399.9</v>
      </c>
      <c r="N29" s="307">
        <v>-0.21379999999999999</v>
      </c>
      <c r="O29" s="307">
        <v>1.44E-2</v>
      </c>
      <c r="P29" s="307">
        <v>0.5544</v>
      </c>
    </row>
    <row r="30" spans="1:16" s="173" customFormat="1" ht="18" customHeight="1" thickBot="1">
      <c r="A30" s="118"/>
      <c r="B30" s="118"/>
      <c r="C30" s="118"/>
      <c r="D30" s="251" t="s">
        <v>242</v>
      </c>
      <c r="E30" s="329"/>
      <c r="F30" s="258" t="str">
        <f>IF(ISERROR(F25*((F29/(F27*F29^F28+F24))^F26-(F29/(F27*F29^F28))^F26))=TRUE,"",ROUND(F25*((F29/(F27*F29^F28+F24))^F26-(F29/(F27*F29^F28))^F26),3)/100)</f>
        <v/>
      </c>
      <c r="G30" s="209"/>
      <c r="I30" s="311" t="s">
        <v>279</v>
      </c>
      <c r="J30" s="310"/>
      <c r="K30" s="310">
        <v>55.2</v>
      </c>
      <c r="L30" s="310">
        <v>58.3</v>
      </c>
      <c r="M30" s="310">
        <v>60.3</v>
      </c>
      <c r="N30" s="310">
        <v>-7.0900000000000005E-2</v>
      </c>
      <c r="O30" s="310">
        <v>0.73470000000000002</v>
      </c>
      <c r="P30" s="310">
        <v>0.27129999999999999</v>
      </c>
    </row>
    <row r="31" spans="1:16" s="173" customFormat="1" ht="18" customHeight="1" thickBot="1">
      <c r="A31" s="118"/>
      <c r="B31" s="118"/>
      <c r="C31" s="118"/>
      <c r="D31" s="248" t="s">
        <v>246</v>
      </c>
      <c r="E31" s="252" t="str">
        <f>IF(E30="","",ROUND(E30*F29,0))</f>
        <v/>
      </c>
      <c r="F31" s="253" t="str">
        <f>IF(F30="","",ROUND(F30*F29,0))</f>
        <v/>
      </c>
      <c r="G31" s="209"/>
      <c r="I31" s="304" t="s">
        <v>280</v>
      </c>
      <c r="J31" s="306"/>
      <c r="K31" s="306">
        <v>33.5</v>
      </c>
      <c r="L31" s="306">
        <v>35.4</v>
      </c>
      <c r="M31" s="306">
        <v>36.6</v>
      </c>
      <c r="N31" s="306">
        <v>-3.1099999999999999E-2</v>
      </c>
      <c r="O31" s="306">
        <v>0.57640000000000002</v>
      </c>
      <c r="P31" s="306">
        <v>0.29920000000000002</v>
      </c>
    </row>
    <row r="32" spans="1:16" s="173" customFormat="1" ht="14.25" customHeight="1">
      <c r="A32" s="118"/>
      <c r="B32" s="118"/>
      <c r="C32" s="118"/>
      <c r="D32" s="247" t="s">
        <v>244</v>
      </c>
      <c r="F32" s="210"/>
      <c r="G32" s="209"/>
      <c r="I32" s="302" t="s">
        <v>281</v>
      </c>
      <c r="J32" s="307"/>
      <c r="K32" s="307" t="s">
        <v>277</v>
      </c>
      <c r="L32" s="307" t="s">
        <v>277</v>
      </c>
      <c r="M32" s="307" t="s">
        <v>277</v>
      </c>
      <c r="N32" s="307" t="s">
        <v>277</v>
      </c>
      <c r="O32" s="307" t="s">
        <v>277</v>
      </c>
      <c r="P32" s="307" t="s">
        <v>277</v>
      </c>
    </row>
    <row r="33" spans="1:16" s="173" customFormat="1" ht="13.5">
      <c r="A33" s="118"/>
      <c r="B33" s="118"/>
      <c r="C33" s="118"/>
      <c r="D33" s="118"/>
      <c r="E33" s="210"/>
      <c r="F33" s="196"/>
      <c r="G33" s="209"/>
      <c r="I33" s="261" t="s">
        <v>284</v>
      </c>
      <c r="J33" s="316"/>
      <c r="K33" s="316" t="s">
        <v>276</v>
      </c>
      <c r="L33" s="316" t="s">
        <v>276</v>
      </c>
      <c r="M33" s="316" t="s">
        <v>276</v>
      </c>
      <c r="N33" s="316" t="s">
        <v>276</v>
      </c>
      <c r="O33" s="316" t="s">
        <v>276</v>
      </c>
      <c r="P33" s="317" t="s">
        <v>276</v>
      </c>
    </row>
    <row r="34" spans="1:16" s="173" customFormat="1" ht="13.5">
      <c r="A34" s="118"/>
      <c r="B34" s="118"/>
      <c r="C34" s="118"/>
      <c r="D34" s="118"/>
      <c r="E34" s="210"/>
      <c r="F34" s="196"/>
      <c r="G34" s="209"/>
      <c r="I34" s="265" t="s">
        <v>285</v>
      </c>
      <c r="K34" s="173" t="s">
        <v>276</v>
      </c>
      <c r="L34" s="173" t="s">
        <v>276</v>
      </c>
      <c r="M34" s="173" t="s">
        <v>276</v>
      </c>
      <c r="N34" s="173" t="s">
        <v>276</v>
      </c>
      <c r="O34" s="173" t="s">
        <v>276</v>
      </c>
      <c r="P34" s="318" t="s">
        <v>276</v>
      </c>
    </row>
    <row r="35" spans="1:16" s="173" customFormat="1" ht="13.5">
      <c r="A35" s="118"/>
      <c r="B35" s="118"/>
      <c r="C35" s="118"/>
      <c r="D35" s="118"/>
      <c r="E35" s="210"/>
      <c r="F35" s="196"/>
      <c r="G35" s="209"/>
      <c r="I35" s="265" t="s">
        <v>286</v>
      </c>
      <c r="K35" s="173" t="s">
        <v>276</v>
      </c>
      <c r="L35" s="173" t="s">
        <v>276</v>
      </c>
      <c r="M35" s="173" t="s">
        <v>276</v>
      </c>
      <c r="N35" s="173" t="s">
        <v>276</v>
      </c>
      <c r="O35" s="173" t="s">
        <v>276</v>
      </c>
      <c r="P35" s="318" t="s">
        <v>276</v>
      </c>
    </row>
    <row r="36" spans="1:16" s="173" customFormat="1" ht="13.5">
      <c r="A36" s="118"/>
      <c r="B36" s="118"/>
      <c r="C36" s="118"/>
      <c r="D36" s="118"/>
      <c r="E36" s="210"/>
      <c r="F36" s="196"/>
      <c r="G36" s="209"/>
      <c r="I36" s="280" t="s">
        <v>287</v>
      </c>
      <c r="J36" s="319"/>
      <c r="K36" s="319" t="s">
        <v>276</v>
      </c>
      <c r="L36" s="319" t="s">
        <v>276</v>
      </c>
      <c r="M36" s="319" t="s">
        <v>276</v>
      </c>
      <c r="N36" s="319" t="s">
        <v>276</v>
      </c>
      <c r="O36" s="319" t="s">
        <v>276</v>
      </c>
      <c r="P36" s="320" t="s">
        <v>276</v>
      </c>
    </row>
    <row r="37" spans="1:16" s="173" customFormat="1" ht="13.5">
      <c r="A37" s="118"/>
      <c r="B37" s="118"/>
      <c r="C37" s="118"/>
      <c r="D37" s="118"/>
      <c r="E37" s="210"/>
      <c r="F37" s="196"/>
      <c r="G37" s="209"/>
      <c r="I37" s="226" t="s">
        <v>288</v>
      </c>
      <c r="J37" s="316"/>
      <c r="K37" s="316" t="s">
        <v>276</v>
      </c>
      <c r="L37" s="316" t="s">
        <v>276</v>
      </c>
      <c r="M37" s="316" t="s">
        <v>276</v>
      </c>
      <c r="N37" s="316" t="s">
        <v>276</v>
      </c>
      <c r="O37" s="316" t="s">
        <v>276</v>
      </c>
      <c r="P37" s="317" t="s">
        <v>276</v>
      </c>
    </row>
    <row r="38" spans="1:16" s="173" customFormat="1" ht="13.5">
      <c r="A38" s="118"/>
      <c r="B38" s="118"/>
      <c r="C38" s="118"/>
      <c r="D38" s="118"/>
      <c r="E38" s="210"/>
      <c r="F38" s="196"/>
      <c r="G38" s="209"/>
      <c r="I38" s="228" t="s">
        <v>289</v>
      </c>
      <c r="J38" s="321"/>
      <c r="K38" s="173" t="s">
        <v>276</v>
      </c>
      <c r="L38" s="173" t="s">
        <v>276</v>
      </c>
      <c r="M38" s="173" t="s">
        <v>276</v>
      </c>
      <c r="N38" s="173" t="s">
        <v>276</v>
      </c>
      <c r="O38" s="173" t="s">
        <v>276</v>
      </c>
      <c r="P38" s="318" t="s">
        <v>276</v>
      </c>
    </row>
    <row r="39" spans="1:16" s="173" customFormat="1" ht="13.5">
      <c r="A39" s="118"/>
      <c r="B39" s="118"/>
      <c r="C39" s="118"/>
      <c r="D39" s="118"/>
      <c r="E39" s="210"/>
      <c r="F39" s="196"/>
      <c r="G39" s="209"/>
      <c r="I39" s="228" t="s">
        <v>290</v>
      </c>
      <c r="J39" s="321"/>
      <c r="K39" s="173" t="s">
        <v>276</v>
      </c>
      <c r="L39" s="173" t="s">
        <v>276</v>
      </c>
      <c r="M39" s="173" t="s">
        <v>276</v>
      </c>
      <c r="N39" s="173" t="s">
        <v>276</v>
      </c>
      <c r="O39" s="173" t="s">
        <v>276</v>
      </c>
      <c r="P39" s="318" t="s">
        <v>276</v>
      </c>
    </row>
    <row r="40" spans="1:16" s="173" customFormat="1" ht="13.5">
      <c r="A40" s="118"/>
      <c r="B40" s="118"/>
      <c r="C40" s="118"/>
      <c r="D40" s="118"/>
      <c r="E40" s="210"/>
      <c r="F40" s="196"/>
      <c r="G40" s="209"/>
      <c r="I40" s="228" t="s">
        <v>291</v>
      </c>
      <c r="J40" s="321"/>
      <c r="K40" s="173" t="s">
        <v>276</v>
      </c>
      <c r="L40" s="173" t="s">
        <v>276</v>
      </c>
      <c r="M40" s="173" t="s">
        <v>276</v>
      </c>
      <c r="N40" s="173" t="s">
        <v>276</v>
      </c>
      <c r="O40" s="173" t="s">
        <v>276</v>
      </c>
      <c r="P40" s="318" t="s">
        <v>276</v>
      </c>
    </row>
    <row r="41" spans="1:16" s="173" customFormat="1" ht="13.5">
      <c r="A41" s="118"/>
      <c r="B41" s="118"/>
      <c r="C41" s="118"/>
      <c r="D41" s="118"/>
      <c r="E41" s="210"/>
      <c r="F41" s="196"/>
      <c r="G41" s="209"/>
      <c r="I41" s="228" t="s">
        <v>292</v>
      </c>
      <c r="K41" s="173" t="s">
        <v>276</v>
      </c>
      <c r="L41" s="173" t="s">
        <v>276</v>
      </c>
      <c r="M41" s="173" t="s">
        <v>276</v>
      </c>
      <c r="N41" s="173" t="s">
        <v>276</v>
      </c>
      <c r="O41" s="173" t="s">
        <v>276</v>
      </c>
      <c r="P41" s="318" t="s">
        <v>276</v>
      </c>
    </row>
    <row r="42" spans="1:16" s="173" customFormat="1" ht="13.5">
      <c r="A42" s="118"/>
      <c r="B42" s="118"/>
      <c r="C42" s="118"/>
      <c r="D42" s="118"/>
      <c r="E42" s="210"/>
      <c r="F42" s="196"/>
      <c r="G42" s="209"/>
      <c r="I42" s="228" t="s">
        <v>293</v>
      </c>
      <c r="K42" s="173" t="s">
        <v>276</v>
      </c>
      <c r="L42" s="173" t="s">
        <v>276</v>
      </c>
      <c r="M42" s="173" t="s">
        <v>276</v>
      </c>
      <c r="N42" s="173" t="s">
        <v>276</v>
      </c>
      <c r="O42" s="173" t="s">
        <v>276</v>
      </c>
      <c r="P42" s="318" t="s">
        <v>276</v>
      </c>
    </row>
    <row r="43" spans="1:16" s="173" customFormat="1" ht="13.5">
      <c r="A43" s="118"/>
      <c r="B43" s="118"/>
      <c r="C43" s="118"/>
      <c r="D43" s="118"/>
      <c r="E43" s="210"/>
      <c r="F43" s="196"/>
      <c r="G43" s="209"/>
      <c r="I43" s="228" t="s">
        <v>294</v>
      </c>
      <c r="K43" s="173" t="s">
        <v>276</v>
      </c>
      <c r="L43" s="173" t="s">
        <v>276</v>
      </c>
      <c r="M43" s="173" t="s">
        <v>276</v>
      </c>
      <c r="N43" s="173" t="s">
        <v>276</v>
      </c>
      <c r="O43" s="173" t="s">
        <v>276</v>
      </c>
      <c r="P43" s="318" t="s">
        <v>276</v>
      </c>
    </row>
    <row r="44" spans="1:16" s="173" customFormat="1" ht="13.5">
      <c r="A44" s="118"/>
      <c r="B44" s="118"/>
      <c r="C44" s="118"/>
      <c r="D44" s="118"/>
      <c r="E44" s="210"/>
      <c r="F44" s="196"/>
      <c r="G44" s="209"/>
      <c r="I44" s="228" t="s">
        <v>295</v>
      </c>
      <c r="K44" s="173" t="s">
        <v>276</v>
      </c>
      <c r="L44" s="173" t="s">
        <v>276</v>
      </c>
      <c r="M44" s="173" t="s">
        <v>276</v>
      </c>
      <c r="N44" s="173" t="s">
        <v>276</v>
      </c>
      <c r="O44" s="173" t="s">
        <v>276</v>
      </c>
      <c r="P44" s="318" t="s">
        <v>276</v>
      </c>
    </row>
    <row r="45" spans="1:16" s="173" customFormat="1" ht="13.5">
      <c r="A45" s="118"/>
      <c r="B45" s="118"/>
      <c r="C45" s="118"/>
      <c r="D45" s="118"/>
      <c r="E45" s="210"/>
      <c r="F45" s="196"/>
      <c r="G45" s="209"/>
      <c r="I45" s="228" t="s">
        <v>296</v>
      </c>
      <c r="K45" s="173" t="s">
        <v>276</v>
      </c>
      <c r="L45" s="173" t="s">
        <v>276</v>
      </c>
      <c r="M45" s="173" t="s">
        <v>276</v>
      </c>
      <c r="N45" s="173" t="s">
        <v>276</v>
      </c>
      <c r="O45" s="173" t="s">
        <v>276</v>
      </c>
      <c r="P45" s="318" t="s">
        <v>276</v>
      </c>
    </row>
    <row r="46" spans="1:16" s="173" customFormat="1" ht="13.5">
      <c r="A46" s="118"/>
      <c r="B46" s="118"/>
      <c r="C46" s="118"/>
      <c r="D46" s="118"/>
      <c r="E46" s="210"/>
      <c r="F46" s="196"/>
      <c r="G46" s="209"/>
      <c r="I46" s="228" t="s">
        <v>331</v>
      </c>
      <c r="K46" s="173" t="s">
        <v>276</v>
      </c>
      <c r="L46" s="173" t="s">
        <v>276</v>
      </c>
      <c r="M46" s="173" t="s">
        <v>276</v>
      </c>
      <c r="N46" s="173" t="s">
        <v>276</v>
      </c>
      <c r="O46" s="173" t="s">
        <v>276</v>
      </c>
      <c r="P46" s="318" t="s">
        <v>276</v>
      </c>
    </row>
    <row r="47" spans="1:16" s="173" customFormat="1" ht="13.5">
      <c r="A47" s="118"/>
      <c r="B47" s="118"/>
      <c r="C47" s="118"/>
      <c r="E47" s="210"/>
      <c r="F47" s="196"/>
      <c r="G47" s="209"/>
      <c r="I47" s="228" t="s">
        <v>335</v>
      </c>
      <c r="K47" s="321" t="s">
        <v>276</v>
      </c>
      <c r="L47" s="321" t="s">
        <v>276</v>
      </c>
      <c r="M47" s="321" t="s">
        <v>276</v>
      </c>
      <c r="N47" s="321" t="s">
        <v>276</v>
      </c>
      <c r="O47" s="321" t="s">
        <v>276</v>
      </c>
      <c r="P47" s="322" t="s">
        <v>276</v>
      </c>
    </row>
    <row r="48" spans="1:16" s="173" customFormat="1" ht="13.5">
      <c r="A48" s="118"/>
      <c r="B48" s="118"/>
      <c r="C48" s="118"/>
      <c r="D48" s="212"/>
      <c r="E48" s="210"/>
      <c r="F48" s="196"/>
      <c r="G48" s="209"/>
      <c r="I48" s="228" t="s">
        <v>297</v>
      </c>
      <c r="J48" s="321"/>
      <c r="K48" s="321" t="s">
        <v>276</v>
      </c>
      <c r="L48" s="321" t="s">
        <v>276</v>
      </c>
      <c r="M48" s="321" t="s">
        <v>276</v>
      </c>
      <c r="N48" s="321" t="s">
        <v>276</v>
      </c>
      <c r="O48" s="321" t="s">
        <v>276</v>
      </c>
      <c r="P48" s="322" t="s">
        <v>276</v>
      </c>
    </row>
    <row r="49" spans="1:18" s="173" customFormat="1" ht="13.5">
      <c r="A49" s="118"/>
      <c r="B49" s="118"/>
      <c r="C49" s="118"/>
      <c r="D49" s="212"/>
      <c r="E49" s="210"/>
      <c r="F49" s="196"/>
      <c r="G49" s="209"/>
      <c r="I49" s="228" t="s">
        <v>298</v>
      </c>
      <c r="J49" s="321"/>
      <c r="K49" s="321" t="s">
        <v>276</v>
      </c>
      <c r="L49" s="321" t="s">
        <v>276</v>
      </c>
      <c r="M49" s="321" t="s">
        <v>276</v>
      </c>
      <c r="N49" s="321" t="s">
        <v>276</v>
      </c>
      <c r="O49" s="321" t="s">
        <v>276</v>
      </c>
      <c r="P49" s="322" t="s">
        <v>276</v>
      </c>
    </row>
    <row r="50" spans="1:18" s="173" customFormat="1" ht="13.5">
      <c r="A50" s="118"/>
      <c r="B50" s="118"/>
      <c r="C50" s="118"/>
      <c r="D50" s="212"/>
      <c r="E50" s="210"/>
      <c r="F50" s="196"/>
      <c r="G50" s="209"/>
      <c r="I50" s="227" t="s">
        <v>299</v>
      </c>
      <c r="J50" s="323"/>
      <c r="K50" s="323" t="s">
        <v>276</v>
      </c>
      <c r="L50" s="323" t="s">
        <v>276</v>
      </c>
      <c r="M50" s="323" t="s">
        <v>276</v>
      </c>
      <c r="N50" s="323" t="s">
        <v>276</v>
      </c>
      <c r="O50" s="323" t="s">
        <v>276</v>
      </c>
      <c r="P50" s="324" t="s">
        <v>276</v>
      </c>
      <c r="Q50"/>
      <c r="R50"/>
    </row>
    <row r="51" spans="1:18">
      <c r="D51" s="212"/>
      <c r="E51" s="196"/>
      <c r="F51" s="196"/>
      <c r="G51" s="209"/>
      <c r="H51" s="173"/>
      <c r="I51" s="226" t="s">
        <v>300</v>
      </c>
      <c r="J51" s="325"/>
      <c r="K51" s="325" t="s">
        <v>276</v>
      </c>
      <c r="L51" s="325" t="s">
        <v>276</v>
      </c>
      <c r="M51" s="325" t="s">
        <v>276</v>
      </c>
      <c r="N51" s="325" t="s">
        <v>276</v>
      </c>
      <c r="O51" s="325" t="s">
        <v>276</v>
      </c>
      <c r="P51" s="326" t="s">
        <v>276</v>
      </c>
    </row>
    <row r="52" spans="1:18">
      <c r="A52" s="127"/>
      <c r="I52" s="228" t="s">
        <v>301</v>
      </c>
      <c r="J52" s="321"/>
      <c r="K52" s="321" t="s">
        <v>276</v>
      </c>
      <c r="L52" s="321" t="s">
        <v>276</v>
      </c>
      <c r="M52" s="321" t="s">
        <v>276</v>
      </c>
      <c r="N52" s="321" t="s">
        <v>276</v>
      </c>
      <c r="O52" s="321" t="s">
        <v>276</v>
      </c>
      <c r="P52" s="322" t="s">
        <v>276</v>
      </c>
    </row>
    <row r="53" spans="1:18">
      <c r="A53" s="127"/>
      <c r="I53" s="228" t="s">
        <v>302</v>
      </c>
      <c r="J53" s="321"/>
      <c r="K53" s="321" t="s">
        <v>276</v>
      </c>
      <c r="L53" s="321" t="s">
        <v>276</v>
      </c>
      <c r="M53" s="321" t="s">
        <v>276</v>
      </c>
      <c r="N53" s="321" t="s">
        <v>276</v>
      </c>
      <c r="O53" s="321" t="s">
        <v>276</v>
      </c>
      <c r="P53" s="322" t="s">
        <v>276</v>
      </c>
    </row>
    <row r="54" spans="1:18">
      <c r="A54" s="127"/>
      <c r="I54" s="228" t="s">
        <v>303</v>
      </c>
      <c r="J54" s="321"/>
      <c r="K54" s="321" t="s">
        <v>276</v>
      </c>
      <c r="L54" s="321" t="s">
        <v>276</v>
      </c>
      <c r="M54" s="321" t="s">
        <v>276</v>
      </c>
      <c r="N54" s="321" t="s">
        <v>276</v>
      </c>
      <c r="O54" s="321" t="s">
        <v>276</v>
      </c>
      <c r="P54" s="322" t="s">
        <v>276</v>
      </c>
    </row>
    <row r="55" spans="1:18">
      <c r="A55" s="127"/>
      <c r="I55" s="228" t="s">
        <v>304</v>
      </c>
      <c r="J55" s="321"/>
      <c r="K55" s="321" t="s">
        <v>276</v>
      </c>
      <c r="L55" s="321" t="s">
        <v>276</v>
      </c>
      <c r="M55" s="321" t="s">
        <v>276</v>
      </c>
      <c r="N55" s="321" t="s">
        <v>276</v>
      </c>
      <c r="O55" s="321" t="s">
        <v>276</v>
      </c>
      <c r="P55" s="322" t="s">
        <v>276</v>
      </c>
    </row>
    <row r="56" spans="1:18">
      <c r="I56" s="228" t="s">
        <v>305</v>
      </c>
      <c r="J56" s="321"/>
      <c r="K56" s="321" t="s">
        <v>276</v>
      </c>
      <c r="L56" s="321" t="s">
        <v>276</v>
      </c>
      <c r="M56" s="321" t="s">
        <v>276</v>
      </c>
      <c r="N56" s="321" t="s">
        <v>276</v>
      </c>
      <c r="O56" s="321" t="s">
        <v>276</v>
      </c>
      <c r="P56" s="322" t="s">
        <v>276</v>
      </c>
    </row>
    <row r="57" spans="1:18">
      <c r="I57" s="228" t="s">
        <v>306</v>
      </c>
      <c r="J57" s="321"/>
      <c r="K57" s="321" t="s">
        <v>276</v>
      </c>
      <c r="L57" s="321" t="s">
        <v>276</v>
      </c>
      <c r="M57" s="321" t="s">
        <v>276</v>
      </c>
      <c r="N57" s="321" t="s">
        <v>276</v>
      </c>
      <c r="O57" s="321" t="s">
        <v>276</v>
      </c>
      <c r="P57" s="322" t="s">
        <v>276</v>
      </c>
    </row>
    <row r="58" spans="1:18">
      <c r="E58" s="26"/>
      <c r="F58" s="53"/>
      <c r="G58" s="4"/>
      <c r="H58" s="4"/>
      <c r="I58" s="228" t="s">
        <v>307</v>
      </c>
      <c r="J58" s="321"/>
      <c r="K58" s="321" t="s">
        <v>276</v>
      </c>
      <c r="L58" s="321" t="s">
        <v>276</v>
      </c>
      <c r="M58" s="321" t="s">
        <v>276</v>
      </c>
      <c r="N58" s="321" t="s">
        <v>276</v>
      </c>
      <c r="O58" s="321" t="s">
        <v>276</v>
      </c>
      <c r="P58" s="322" t="s">
        <v>276</v>
      </c>
    </row>
    <row r="59" spans="1:18">
      <c r="E59" s="163"/>
      <c r="F59" s="53"/>
      <c r="G59" s="4"/>
      <c r="H59" s="4"/>
      <c r="I59" s="227" t="s">
        <v>308</v>
      </c>
      <c r="J59" s="323"/>
      <c r="K59" s="323" t="s">
        <v>276</v>
      </c>
      <c r="L59" s="323" t="s">
        <v>276</v>
      </c>
      <c r="M59" s="323" t="s">
        <v>276</v>
      </c>
      <c r="N59" s="323" t="s">
        <v>276</v>
      </c>
      <c r="O59" s="323" t="s">
        <v>276</v>
      </c>
      <c r="P59" s="324" t="s">
        <v>276</v>
      </c>
    </row>
    <row r="60" spans="1:18">
      <c r="E60" s="163"/>
      <c r="F60" s="53"/>
      <c r="G60" s="4"/>
      <c r="H60" s="4"/>
      <c r="I60" s="226" t="s">
        <v>309</v>
      </c>
      <c r="J60" s="325"/>
      <c r="K60" s="325" t="s">
        <v>276</v>
      </c>
      <c r="L60" s="325" t="s">
        <v>276</v>
      </c>
      <c r="M60" s="325" t="s">
        <v>276</v>
      </c>
      <c r="N60" s="325" t="s">
        <v>276</v>
      </c>
      <c r="O60" s="325" t="s">
        <v>276</v>
      </c>
      <c r="P60" s="326" t="s">
        <v>276</v>
      </c>
    </row>
    <row r="61" spans="1:18">
      <c r="D61" s="47"/>
      <c r="E61" s="165"/>
      <c r="F61" s="53"/>
      <c r="H61" s="4"/>
      <c r="I61" s="228" t="s">
        <v>306</v>
      </c>
      <c r="J61" s="321"/>
      <c r="K61" s="321" t="s">
        <v>276</v>
      </c>
      <c r="L61" s="321" t="s">
        <v>276</v>
      </c>
      <c r="M61" s="321" t="s">
        <v>276</v>
      </c>
      <c r="N61" s="321" t="s">
        <v>276</v>
      </c>
      <c r="O61" s="321" t="s">
        <v>276</v>
      </c>
      <c r="P61" s="322" t="s">
        <v>276</v>
      </c>
    </row>
    <row r="62" spans="1:18">
      <c r="E62" s="163"/>
      <c r="F62" s="53"/>
      <c r="G62" s="4"/>
      <c r="H62" s="4"/>
      <c r="I62" s="228" t="s">
        <v>310</v>
      </c>
      <c r="J62" s="321"/>
      <c r="K62" s="321" t="s">
        <v>276</v>
      </c>
      <c r="L62" s="321" t="s">
        <v>276</v>
      </c>
      <c r="M62" s="321" t="s">
        <v>276</v>
      </c>
      <c r="N62" s="321" t="s">
        <v>276</v>
      </c>
      <c r="O62" s="321" t="s">
        <v>276</v>
      </c>
      <c r="P62" s="322" t="s">
        <v>276</v>
      </c>
    </row>
    <row r="63" spans="1:18">
      <c r="I63" s="228" t="s">
        <v>311</v>
      </c>
      <c r="J63" s="321"/>
      <c r="K63" s="321" t="s">
        <v>276</v>
      </c>
      <c r="L63" s="321" t="s">
        <v>276</v>
      </c>
      <c r="M63" s="321" t="s">
        <v>276</v>
      </c>
      <c r="N63" s="321" t="s">
        <v>276</v>
      </c>
      <c r="O63" s="321" t="s">
        <v>276</v>
      </c>
      <c r="P63" s="322" t="s">
        <v>276</v>
      </c>
    </row>
    <row r="64" spans="1:18">
      <c r="I64" s="228" t="s">
        <v>312</v>
      </c>
      <c r="J64" s="321"/>
      <c r="K64" s="321" t="s">
        <v>276</v>
      </c>
      <c r="L64" s="321" t="s">
        <v>276</v>
      </c>
      <c r="M64" s="321" t="s">
        <v>276</v>
      </c>
      <c r="N64" s="321" t="s">
        <v>276</v>
      </c>
      <c r="O64" s="321" t="s">
        <v>276</v>
      </c>
      <c r="P64" s="322" t="s">
        <v>276</v>
      </c>
    </row>
    <row r="65" spans="9:16">
      <c r="I65" s="227" t="s">
        <v>313</v>
      </c>
      <c r="J65" s="323"/>
      <c r="K65" s="323" t="s">
        <v>276</v>
      </c>
      <c r="L65" s="323" t="s">
        <v>276</v>
      </c>
      <c r="M65" s="323" t="s">
        <v>276</v>
      </c>
      <c r="N65" s="323" t="s">
        <v>276</v>
      </c>
      <c r="O65" s="323" t="s">
        <v>276</v>
      </c>
      <c r="P65" s="324" t="s">
        <v>276</v>
      </c>
    </row>
  </sheetData>
  <mergeCells count="2">
    <mergeCell ref="D12:G13"/>
    <mergeCell ref="A3:G3"/>
  </mergeCells>
  <phoneticPr fontId="3"/>
  <dataValidations xWindow="472" yWindow="216" count="1">
    <dataValidation type="list" allowBlank="1" showInputMessage="1" showErrorMessage="1" promptTitle="工種コード" prompt="リストから選択してください。" sqref="F5" xr:uid="{00000000-0002-0000-0500-000000000000}">
      <formula1>$D5:$I27</formula1>
    </dataValidation>
  </dataValidations>
  <pageMargins left="0.59055118110236227" right="0" top="0.78740157480314965" bottom="0.78740157480314965" header="0.51181102362204722" footer="0.51181102362204722"/>
  <pageSetup paperSize="9" orientation="portrait" r:id="rId1"/>
  <headerFooter alignWithMargins="0">
    <oddHeader>&amp;C&amp;A&amp;R&amp;D</oddHeader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B3"/>
  <sheetViews>
    <sheetView workbookViewId="0">
      <selection activeCell="B1" sqref="B1:B4"/>
    </sheetView>
  </sheetViews>
  <sheetFormatPr defaultRowHeight="13.5"/>
  <cols>
    <col min="1" max="1" width="13.75" bestFit="1" customWidth="1"/>
    <col min="2" max="2" width="13" bestFit="1" customWidth="1"/>
  </cols>
  <sheetData>
    <row r="1" spans="1:2">
      <c r="A1" s="255" t="s">
        <v>378</v>
      </c>
      <c r="B1" s="255" t="s">
        <v>270</v>
      </c>
    </row>
    <row r="2" spans="1:2">
      <c r="A2" s="255" t="s">
        <v>255</v>
      </c>
      <c r="B2" s="255" t="str">
        <f>IF(工事情報!G3="","",工事情報!G3)</f>
        <v/>
      </c>
    </row>
    <row r="3" spans="1:2">
      <c r="A3" s="255" t="s">
        <v>379</v>
      </c>
      <c r="B3" s="385">
        <v>2019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W5"/>
  <sheetViews>
    <sheetView workbookViewId="0">
      <selection activeCell="B1" sqref="B1:B4"/>
    </sheetView>
  </sheetViews>
  <sheetFormatPr defaultRowHeight="13.5"/>
  <cols>
    <col min="2" max="2" width="11.375" bestFit="1" customWidth="1"/>
    <col min="3" max="3" width="16.25" bestFit="1" customWidth="1"/>
    <col min="4" max="4" width="17.125" bestFit="1" customWidth="1"/>
    <col min="6" max="7" width="0" hidden="1" customWidth="1"/>
    <col min="10" max="11" width="0" hidden="1" customWidth="1"/>
    <col min="12" max="12" width="17.125" bestFit="1" customWidth="1"/>
    <col min="13" max="13" width="13.125" bestFit="1" customWidth="1"/>
    <col min="14" max="14" width="0" hidden="1" customWidth="1"/>
    <col min="17" max="23" width="0" hidden="1" customWidth="1"/>
  </cols>
  <sheetData>
    <row r="1" spans="1:23" s="617" customFormat="1" ht="13.5" customHeight="1">
      <c r="A1" s="746" t="s">
        <v>699</v>
      </c>
      <c r="B1" s="746" t="s">
        <v>700</v>
      </c>
      <c r="C1" s="758" t="s">
        <v>701</v>
      </c>
      <c r="D1" s="758" t="s">
        <v>702</v>
      </c>
      <c r="E1" s="759" t="s">
        <v>715</v>
      </c>
      <c r="F1" s="746" t="s">
        <v>703</v>
      </c>
      <c r="G1" s="749" t="s">
        <v>704</v>
      </c>
      <c r="H1" s="751" t="s">
        <v>705</v>
      </c>
      <c r="I1" s="746" t="s">
        <v>706</v>
      </c>
      <c r="J1" s="753" t="s">
        <v>707</v>
      </c>
      <c r="K1" s="753"/>
      <c r="L1" s="754" t="s">
        <v>708</v>
      </c>
      <c r="M1" s="755"/>
      <c r="N1" s="755"/>
      <c r="O1" s="755"/>
      <c r="P1" s="755"/>
      <c r="Q1" s="743" t="s">
        <v>716</v>
      </c>
      <c r="R1" s="743"/>
      <c r="S1" s="747" t="s">
        <v>717</v>
      </c>
      <c r="T1" s="747" t="s">
        <v>718</v>
      </c>
      <c r="U1" s="747" t="s">
        <v>719</v>
      </c>
      <c r="V1" s="741" t="s">
        <v>720</v>
      </c>
      <c r="W1" s="741" t="s">
        <v>721</v>
      </c>
    </row>
    <row r="2" spans="1:23" s="617" customFormat="1" ht="13.5" customHeight="1">
      <c r="A2" s="746"/>
      <c r="B2" s="746"/>
      <c r="C2" s="758"/>
      <c r="D2" s="758"/>
      <c r="E2" s="758"/>
      <c r="F2" s="746"/>
      <c r="G2" s="750"/>
      <c r="H2" s="752"/>
      <c r="I2" s="746"/>
      <c r="J2" s="753"/>
      <c r="K2" s="753"/>
      <c r="L2" s="755"/>
      <c r="M2" s="755"/>
      <c r="N2" s="755"/>
      <c r="O2" s="755"/>
      <c r="P2" s="755"/>
      <c r="Q2" s="743"/>
      <c r="R2" s="743"/>
      <c r="S2" s="748"/>
      <c r="T2" s="748"/>
      <c r="U2" s="748"/>
      <c r="V2" s="742"/>
      <c r="W2" s="742"/>
    </row>
    <row r="3" spans="1:23" s="617" customFormat="1" ht="13.5" customHeight="1">
      <c r="A3" s="746"/>
      <c r="B3" s="746"/>
      <c r="C3" s="758"/>
      <c r="D3" s="758"/>
      <c r="E3" s="758"/>
      <c r="F3" s="746"/>
      <c r="G3" s="750"/>
      <c r="H3" s="752"/>
      <c r="I3" s="746"/>
      <c r="J3" s="753" t="s">
        <v>709</v>
      </c>
      <c r="K3" s="753" t="s">
        <v>710</v>
      </c>
      <c r="L3" s="754" t="s">
        <v>702</v>
      </c>
      <c r="M3" s="756" t="s">
        <v>711</v>
      </c>
      <c r="N3" s="756" t="s">
        <v>712</v>
      </c>
      <c r="O3" s="756" t="s">
        <v>713</v>
      </c>
      <c r="P3" s="757" t="s">
        <v>714</v>
      </c>
      <c r="Q3" s="743" t="s">
        <v>722</v>
      </c>
      <c r="R3" s="744" t="s">
        <v>714</v>
      </c>
      <c r="S3" s="748"/>
      <c r="T3" s="748"/>
      <c r="U3" s="748"/>
      <c r="V3" s="742"/>
      <c r="W3" s="742"/>
    </row>
    <row r="4" spans="1:23" s="617" customFormat="1">
      <c r="A4" s="746"/>
      <c r="B4" s="746"/>
      <c r="C4" s="758"/>
      <c r="D4" s="758"/>
      <c r="E4" s="758"/>
      <c r="F4" s="746"/>
      <c r="G4" s="750"/>
      <c r="H4" s="752"/>
      <c r="I4" s="746"/>
      <c r="J4" s="753"/>
      <c r="K4" s="753"/>
      <c r="L4" s="754"/>
      <c r="M4" s="756"/>
      <c r="N4" s="756"/>
      <c r="O4" s="756"/>
      <c r="P4" s="755"/>
      <c r="Q4" s="743"/>
      <c r="R4" s="745"/>
      <c r="S4" s="748"/>
      <c r="T4" s="748"/>
      <c r="U4" s="748"/>
      <c r="V4" s="742"/>
      <c r="W4" s="742"/>
    </row>
    <row r="5" spans="1:23" s="619" customFormat="1" ht="12">
      <c r="A5" s="619" t="str">
        <f>工事情報!G3&amp;MID(TEXT(E5,"ggge"),3,2)</f>
        <v>2年</v>
      </c>
      <c r="B5" s="620" t="s">
        <v>270</v>
      </c>
      <c r="C5" s="621" t="str">
        <f>工事情報!$G$5</f>
        <v>3：国土交通省(航空)</v>
      </c>
      <c r="D5" s="620">
        <f>工事情報!$G$6</f>
        <v>0</v>
      </c>
      <c r="E5" s="622" t="str">
        <f>開始画面!B1</f>
        <v>令和2年度</v>
      </c>
      <c r="F5" s="623"/>
      <c r="G5" s="623"/>
      <c r="H5" s="624">
        <f>工事情報!$G$9/1000</f>
        <v>0</v>
      </c>
      <c r="I5" s="623">
        <f>工事情報!G4</f>
        <v>0</v>
      </c>
      <c r="L5" s="618">
        <f>工事情報!G6</f>
        <v>0</v>
      </c>
      <c r="M5" s="618">
        <f>一般事項!G7</f>
        <v>0</v>
      </c>
      <c r="O5" s="618">
        <f>一般事項!$G$6</f>
        <v>0</v>
      </c>
      <c r="P5" s="619">
        <f>一般事項!$G$5</f>
        <v>0</v>
      </c>
    </row>
  </sheetData>
  <mergeCells count="26">
    <mergeCell ref="J3:J4"/>
    <mergeCell ref="K3:K4"/>
    <mergeCell ref="L3:L4"/>
    <mergeCell ref="M3:M4"/>
    <mergeCell ref="N3:N4"/>
    <mergeCell ref="A1:A4"/>
    <mergeCell ref="B1:B4"/>
    <mergeCell ref="C1:C4"/>
    <mergeCell ref="D1:D4"/>
    <mergeCell ref="E1:E4"/>
    <mergeCell ref="V1:V4"/>
    <mergeCell ref="W1:W4"/>
    <mergeCell ref="Q3:Q4"/>
    <mergeCell ref="R3:R4"/>
    <mergeCell ref="F1:F4"/>
    <mergeCell ref="Q1:R2"/>
    <mergeCell ref="S1:S4"/>
    <mergeCell ref="T1:T4"/>
    <mergeCell ref="U1:U4"/>
    <mergeCell ref="G1:G4"/>
    <mergeCell ref="H1:H4"/>
    <mergeCell ref="I1:I4"/>
    <mergeCell ref="J1:K2"/>
    <mergeCell ref="L1:P2"/>
    <mergeCell ref="O3:O4"/>
    <mergeCell ref="P3:P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開始画面</vt:lpstr>
      <vt:lpstr>工事情報</vt:lpstr>
      <vt:lpstr>一般事項</vt:lpstr>
      <vt:lpstr>発注１</vt:lpstr>
      <vt:lpstr>発注２</vt:lpstr>
      <vt:lpstr>発注３</vt:lpstr>
      <vt:lpstr>KKS</vt:lpstr>
      <vt:lpstr>基礎データ</vt:lpstr>
      <vt:lpstr>一般事項!Print_Area</vt:lpstr>
      <vt:lpstr>工事情報!Print_Area</vt:lpstr>
      <vt:lpstr>発注１!Print_Area</vt:lpstr>
      <vt:lpstr>年</vt:lpstr>
      <vt:lpstr>発注年度</vt:lpstr>
      <vt:lpstr>平成29改定以前_共通仮設</vt:lpstr>
      <vt:lpstr>平成30改定以降_共通仮設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M.Shimojima</cp:lastModifiedBy>
  <cp:lastPrinted>2011-09-07T01:30:28Z</cp:lastPrinted>
  <dcterms:created xsi:type="dcterms:W3CDTF">2000-07-04T11:46:32Z</dcterms:created>
  <dcterms:modified xsi:type="dcterms:W3CDTF">2020-12-07T07:59:58Z</dcterms:modified>
</cp:coreProperties>
</file>